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0" yWindow="105" windowWidth="18465" windowHeight="10410" tabRatio="870"/>
  </bookViews>
  <sheets>
    <sheet name="Intro." sheetId="1" r:id="rId1"/>
    <sheet name="Sommaire" sheetId="2" r:id="rId2"/>
    <sheet name="Graph" sheetId="3" r:id="rId3"/>
    <sheet name="Invest. Fixe" sheetId="4" r:id="rId4"/>
    <sheet name="Revenu" sheetId="5" r:id="rId5"/>
    <sheet name="Rendement" sheetId="6" r:id="rId6"/>
    <sheet name="Matériel" sheetId="7" r:id="rId7"/>
    <sheet name="Tuteurage" sheetId="8" r:id="rId8"/>
    <sheet name="Pesticide" sheetId="9" r:id="rId9"/>
    <sheet name="Main-d'oeuvre" sheetId="10" r:id="rId10"/>
    <sheet name="Coût récolte" sheetId="11" r:id="rId11"/>
  </sheets>
  <externalReferences>
    <externalReference r:id="rId12"/>
  </externalReferences>
  <calcPr calcId="125725"/>
</workbook>
</file>

<file path=xl/calcChain.xml><?xml version="1.0" encoding="utf-8"?>
<calcChain xmlns="http://schemas.openxmlformats.org/spreadsheetml/2006/main">
  <c r="F39" i="7"/>
  <c r="F46"/>
  <c r="F32"/>
  <c r="AH125" i="8" l="1"/>
  <c r="AH90"/>
  <c r="AH55"/>
  <c r="AH21"/>
  <c r="AH20"/>
  <c r="AH19"/>
  <c r="AB124"/>
  <c r="AB89"/>
  <c r="AB54"/>
  <c r="AB19"/>
  <c r="AB18"/>
  <c r="P19" l="1"/>
  <c r="P16"/>
  <c r="C29" l="1"/>
  <c r="D5" i="5"/>
  <c r="E162" i="7"/>
  <c r="B123" i="9" l="1"/>
  <c r="G109" i="7"/>
  <c r="G162" s="1"/>
  <c r="F109"/>
  <c r="F162" s="1"/>
  <c r="B100"/>
  <c r="F62"/>
  <c r="G62"/>
  <c r="E62"/>
  <c r="F30"/>
  <c r="F23"/>
  <c r="F17"/>
  <c r="B122" i="9" l="1"/>
  <c r="D109"/>
  <c r="D108"/>
  <c r="E103"/>
  <c r="G103" s="1"/>
  <c r="C103"/>
  <c r="E99"/>
  <c r="G99" s="1"/>
  <c r="C99"/>
  <c r="E95"/>
  <c r="G95" s="1"/>
  <c r="C95"/>
  <c r="G101"/>
  <c r="E101"/>
  <c r="C101"/>
  <c r="G96"/>
  <c r="E96"/>
  <c r="C96"/>
  <c r="E88"/>
  <c r="C88"/>
  <c r="E84"/>
  <c r="C84"/>
  <c r="E86"/>
  <c r="C86"/>
  <c r="E87"/>
  <c r="C87"/>
  <c r="D52"/>
  <c r="G35"/>
  <c r="F35"/>
  <c r="C35"/>
  <c r="G34"/>
  <c r="F34"/>
  <c r="C34"/>
  <c r="G142" l="1"/>
  <c r="E142"/>
  <c r="C142"/>
  <c r="E131"/>
  <c r="E134" s="1"/>
  <c r="E135" s="1"/>
  <c r="D131"/>
  <c r="D134" s="1"/>
  <c r="D135" s="1"/>
  <c r="C131"/>
  <c r="C134" s="1"/>
  <c r="C135" s="1"/>
  <c r="E130"/>
  <c r="D130"/>
  <c r="C130"/>
  <c r="D113"/>
  <c r="B119" s="1"/>
  <c r="D119" s="1"/>
  <c r="D112"/>
  <c r="D111"/>
  <c r="D122" s="1"/>
  <c r="D110"/>
  <c r="C102"/>
  <c r="E100"/>
  <c r="G100" s="1"/>
  <c r="C100"/>
  <c r="E98"/>
  <c r="G98" s="1"/>
  <c r="C98"/>
  <c r="E97"/>
  <c r="G97" s="1"/>
  <c r="C97"/>
  <c r="E94"/>
  <c r="G94" s="1"/>
  <c r="C94"/>
  <c r="G93"/>
  <c r="E93"/>
  <c r="C93"/>
  <c r="C92"/>
  <c r="E91"/>
  <c r="G91" s="1"/>
  <c r="C91"/>
  <c r="E89"/>
  <c r="G89" s="1"/>
  <c r="C89"/>
  <c r="G88"/>
  <c r="G87"/>
  <c r="G86"/>
  <c r="E85"/>
  <c r="G85" s="1"/>
  <c r="C85"/>
  <c r="G84"/>
  <c r="E82"/>
  <c r="G82" s="1"/>
  <c r="C82"/>
  <c r="E81"/>
  <c r="G81" s="1"/>
  <c r="C81"/>
  <c r="E80"/>
  <c r="G80" s="1"/>
  <c r="C80"/>
  <c r="E79"/>
  <c r="G79" s="1"/>
  <c r="C79"/>
  <c r="D57"/>
  <c r="B63" s="1"/>
  <c r="D63" s="1"/>
  <c r="D56"/>
  <c r="D55"/>
  <c r="D53"/>
  <c r="B66"/>
  <c r="D66" s="1"/>
  <c r="G50"/>
  <c r="F50"/>
  <c r="E50"/>
  <c r="F46"/>
  <c r="G46" s="1"/>
  <c r="F57" s="1"/>
  <c r="C46"/>
  <c r="C44"/>
  <c r="E44" s="1"/>
  <c r="C43"/>
  <c r="E43" s="1"/>
  <c r="C42"/>
  <c r="E42" s="1"/>
  <c r="C41"/>
  <c r="C40"/>
  <c r="F38"/>
  <c r="G38" s="1"/>
  <c r="C38"/>
  <c r="F37"/>
  <c r="G37" s="1"/>
  <c r="C37"/>
  <c r="F36"/>
  <c r="G36" s="1"/>
  <c r="C36"/>
  <c r="F33"/>
  <c r="G33" s="1"/>
  <c r="C33"/>
  <c r="F32"/>
  <c r="G32" s="1"/>
  <c r="C32"/>
  <c r="E102"/>
  <c r="G102" s="1"/>
  <c r="E112" s="1"/>
  <c r="C17"/>
  <c r="F44" s="1"/>
  <c r="E110" l="1"/>
  <c r="E113"/>
  <c r="F52"/>
  <c r="G52"/>
  <c r="E52"/>
  <c r="F53"/>
  <c r="G53"/>
  <c r="E53"/>
  <c r="G42"/>
  <c r="E56" s="1"/>
  <c r="G44"/>
  <c r="G56" s="1"/>
  <c r="E108"/>
  <c r="E109"/>
  <c r="F40"/>
  <c r="G40" s="1"/>
  <c r="E57"/>
  <c r="G57"/>
  <c r="E92"/>
  <c r="G92" s="1"/>
  <c r="E111" s="1"/>
  <c r="F42"/>
  <c r="F43"/>
  <c r="G43" s="1"/>
  <c r="F56" s="1"/>
  <c r="C37" i="8"/>
  <c r="C21"/>
  <c r="D11"/>
  <c r="F55" i="9" l="1"/>
  <c r="E144" s="1"/>
  <c r="G55"/>
  <c r="E55"/>
  <c r="C145" s="1"/>
  <c r="E115"/>
  <c r="E145"/>
  <c r="F59"/>
  <c r="E147"/>
  <c r="G148"/>
  <c r="C150"/>
  <c r="E151"/>
  <c r="G152"/>
  <c r="C154"/>
  <c r="E155"/>
  <c r="G156"/>
  <c r="C158"/>
  <c r="E159"/>
  <c r="G160"/>
  <c r="C162"/>
  <c r="E163"/>
  <c r="G164"/>
  <c r="C166"/>
  <c r="E167"/>
  <c r="G168"/>
  <c r="C147"/>
  <c r="E148"/>
  <c r="G149"/>
  <c r="C151"/>
  <c r="E152"/>
  <c r="G153"/>
  <c r="C155"/>
  <c r="E156"/>
  <c r="G157"/>
  <c r="C159"/>
  <c r="E160"/>
  <c r="G161"/>
  <c r="C163"/>
  <c r="E164"/>
  <c r="G165"/>
  <c r="C167"/>
  <c r="E168"/>
  <c r="G59"/>
  <c r="C146"/>
  <c r="C148"/>
  <c r="E149"/>
  <c r="G150"/>
  <c r="C152"/>
  <c r="E153"/>
  <c r="G154"/>
  <c r="C156"/>
  <c r="E157"/>
  <c r="G158"/>
  <c r="C160"/>
  <c r="E161"/>
  <c r="G162"/>
  <c r="C164"/>
  <c r="E165"/>
  <c r="G166"/>
  <c r="C168"/>
  <c r="E146"/>
  <c r="G147"/>
  <c r="C149"/>
  <c r="E150"/>
  <c r="G151"/>
  <c r="C153"/>
  <c r="E154"/>
  <c r="G155"/>
  <c r="C157"/>
  <c r="E158"/>
  <c r="G159"/>
  <c r="C161"/>
  <c r="E162"/>
  <c r="G163"/>
  <c r="C165"/>
  <c r="E166"/>
  <c r="G167"/>
  <c r="C20" i="8"/>
  <c r="C19"/>
  <c r="E59" i="9" l="1"/>
  <c r="G146"/>
  <c r="G144"/>
  <c r="G145"/>
  <c r="C144"/>
  <c r="B155" i="7"/>
  <c r="B125"/>
  <c r="F24" i="10" l="1"/>
  <c r="E24"/>
  <c r="D80" i="8"/>
  <c r="D24" i="10"/>
  <c r="D45" i="8"/>
  <c r="E8" i="11"/>
  <c r="E21" s="1"/>
  <c r="E27" s="1"/>
  <c r="E13"/>
  <c r="G8"/>
  <c r="G13" s="1"/>
  <c r="G21"/>
  <c r="E18"/>
  <c r="F8"/>
  <c r="F18" s="1"/>
  <c r="G18"/>
  <c r="F13"/>
  <c r="C7" i="6"/>
  <c r="D8" i="10" s="1"/>
  <c r="K7" i="6"/>
  <c r="G7"/>
  <c r="E8" i="10" s="1"/>
  <c r="G41" i="3"/>
  <c r="G42"/>
  <c r="G43"/>
  <c r="G44"/>
  <c r="G45"/>
  <c r="G46"/>
  <c r="G47"/>
  <c r="G48"/>
  <c r="G49"/>
  <c r="G50"/>
  <c r="G51"/>
  <c r="G52"/>
  <c r="G53"/>
  <c r="G54"/>
  <c r="G55"/>
  <c r="G56"/>
  <c r="G57"/>
  <c r="G58"/>
  <c r="G59"/>
  <c r="G60"/>
  <c r="G61"/>
  <c r="G62"/>
  <c r="G63"/>
  <c r="G64"/>
  <c r="G65"/>
  <c r="G66"/>
  <c r="A72" i="2"/>
  <c r="G32" i="3" s="1"/>
  <c r="A71" i="2"/>
  <c r="G31" i="3"/>
  <c r="A70" i="2"/>
  <c r="G30" i="3"/>
  <c r="A69" i="2"/>
  <c r="G29" i="3"/>
  <c r="A68" i="2"/>
  <c r="G28" i="3"/>
  <c r="A67" i="2"/>
  <c r="G27" i="3"/>
  <c r="A66" i="2"/>
  <c r="G26" i="3"/>
  <c r="A65" i="2"/>
  <c r="G25" i="3"/>
  <c r="A64" i="2"/>
  <c r="G24" i="3"/>
  <c r="A63" i="2"/>
  <c r="G23" i="3"/>
  <c r="A62" i="2"/>
  <c r="G22" i="3"/>
  <c r="A61" i="2"/>
  <c r="G21" i="3"/>
  <c r="A60" i="2"/>
  <c r="G20" i="3"/>
  <c r="A59" i="2"/>
  <c r="G19" i="3"/>
  <c r="A58" i="2"/>
  <c r="G18" i="3"/>
  <c r="A57" i="2"/>
  <c r="G17" i="3"/>
  <c r="A56" i="2"/>
  <c r="G16" i="3"/>
  <c r="A55" i="2"/>
  <c r="G15" i="3"/>
  <c r="A54" i="2"/>
  <c r="G14" i="3"/>
  <c r="A53" i="2"/>
  <c r="G13" i="3"/>
  <c r="A52" i="2"/>
  <c r="G12" i="3"/>
  <c r="A51" i="2"/>
  <c r="G11" i="3"/>
  <c r="A50" i="2"/>
  <c r="G10" i="3"/>
  <c r="A49" i="2"/>
  <c r="G9" i="3"/>
  <c r="A48" i="2"/>
  <c r="G8" i="3" s="1"/>
  <c r="A47" i="2"/>
  <c r="G7" i="3" s="1"/>
  <c r="L79" i="2"/>
  <c r="M79" s="1"/>
  <c r="L46"/>
  <c r="M46" s="1"/>
  <c r="G53" i="7"/>
  <c r="E26"/>
  <c r="E30"/>
  <c r="E35"/>
  <c r="E42"/>
  <c r="E44"/>
  <c r="F12" i="10"/>
  <c r="I80" i="2" s="1"/>
  <c r="F53" i="7"/>
  <c r="E12" i="10"/>
  <c r="I47" i="2" s="1"/>
  <c r="D9" i="5"/>
  <c r="F23" s="1"/>
  <c r="D15"/>
  <c r="C69"/>
  <c r="C60"/>
  <c r="G36"/>
  <c r="G69"/>
  <c r="G60"/>
  <c r="C121" i="8"/>
  <c r="C129"/>
  <c r="G60" i="7"/>
  <c r="G63" s="1"/>
  <c r="C134" i="8"/>
  <c r="I132"/>
  <c r="I133"/>
  <c r="G104" i="10"/>
  <c r="G100" i="7"/>
  <c r="N14" i="6"/>
  <c r="B83" i="2" s="1"/>
  <c r="C83" s="1"/>
  <c r="N15" i="6"/>
  <c r="B84" i="2" s="1"/>
  <c r="C84" s="1"/>
  <c r="F128" i="10"/>
  <c r="G124" i="7"/>
  <c r="G129"/>
  <c r="G131"/>
  <c r="G133"/>
  <c r="G136"/>
  <c r="G142"/>
  <c r="G143" s="1"/>
  <c r="G150"/>
  <c r="G155"/>
  <c r="G141"/>
  <c r="G159" s="1"/>
  <c r="G107" i="10"/>
  <c r="N17" i="6"/>
  <c r="B86" i="2" s="1"/>
  <c r="C86" s="1"/>
  <c r="N18" i="6"/>
  <c r="B87" i="2" s="1"/>
  <c r="C87" s="1"/>
  <c r="G111" i="10"/>
  <c r="G113"/>
  <c r="G115"/>
  <c r="N24" i="6"/>
  <c r="B93" i="2" s="1"/>
  <c r="C93" s="1"/>
  <c r="G116" i="10"/>
  <c r="N25" i="6"/>
  <c r="B94" i="2" s="1"/>
  <c r="C94" s="1"/>
  <c r="G117" i="10"/>
  <c r="N27" i="6"/>
  <c r="B96" i="2" s="1"/>
  <c r="C96" s="1"/>
  <c r="N28" i="6"/>
  <c r="B97" i="2" s="1"/>
  <c r="C97" s="1"/>
  <c r="N29" i="6"/>
  <c r="B98" i="2" s="1"/>
  <c r="C98" s="1"/>
  <c r="N30" i="6"/>
  <c r="B99" i="2" s="1"/>
  <c r="C99" s="1"/>
  <c r="N31" i="6"/>
  <c r="B100" i="2" s="1"/>
  <c r="C100" s="1"/>
  <c r="N32" i="6"/>
  <c r="B101" i="2" s="1"/>
  <c r="C101" s="1"/>
  <c r="N33" i="6"/>
  <c r="B102" i="2" s="1"/>
  <c r="C102" s="1"/>
  <c r="N34" i="6"/>
  <c r="B103" i="2" s="1"/>
  <c r="C103" s="1"/>
  <c r="N35" i="6"/>
  <c r="B104" i="2" s="1"/>
  <c r="C104" s="1"/>
  <c r="N36" i="6"/>
  <c r="B105" i="2" s="1"/>
  <c r="C105" s="1"/>
  <c r="F81"/>
  <c r="F82"/>
  <c r="A82"/>
  <c r="F83"/>
  <c r="A83"/>
  <c r="F84"/>
  <c r="A84"/>
  <c r="F85"/>
  <c r="A85"/>
  <c r="F86"/>
  <c r="A86"/>
  <c r="F87"/>
  <c r="A87"/>
  <c r="F88"/>
  <c r="A88"/>
  <c r="F89"/>
  <c r="A89"/>
  <c r="F90"/>
  <c r="A90"/>
  <c r="F91"/>
  <c r="A91"/>
  <c r="F92"/>
  <c r="A92"/>
  <c r="F93"/>
  <c r="A93"/>
  <c r="F94"/>
  <c r="A94"/>
  <c r="F95"/>
  <c r="A95"/>
  <c r="F96"/>
  <c r="A96"/>
  <c r="F97"/>
  <c r="A97"/>
  <c r="F98"/>
  <c r="A98"/>
  <c r="F99"/>
  <c r="A99"/>
  <c r="F100"/>
  <c r="A100"/>
  <c r="F101"/>
  <c r="A101"/>
  <c r="F102"/>
  <c r="A102"/>
  <c r="F103"/>
  <c r="A103"/>
  <c r="F104"/>
  <c r="A104"/>
  <c r="F105"/>
  <c r="A105"/>
  <c r="B42"/>
  <c r="I38" i="3"/>
  <c r="I4" s="1"/>
  <c r="I12" i="6"/>
  <c r="B48" i="2" s="1"/>
  <c r="C48" s="1"/>
  <c r="C84" i="8"/>
  <c r="AH84" s="1"/>
  <c r="C90"/>
  <c r="AG81"/>
  <c r="C85"/>
  <c r="C91"/>
  <c r="AH87" s="1"/>
  <c r="C88"/>
  <c r="C92"/>
  <c r="C93"/>
  <c r="F50" i="7"/>
  <c r="F67" s="1"/>
  <c r="C99" i="8"/>
  <c r="AG97"/>
  <c r="AG98"/>
  <c r="AG99"/>
  <c r="AG100"/>
  <c r="AG101"/>
  <c r="G72" i="10"/>
  <c r="I13" i="6"/>
  <c r="B49" i="2" s="1"/>
  <c r="C49" s="1"/>
  <c r="F91" i="7"/>
  <c r="F97" s="1"/>
  <c r="F100"/>
  <c r="F106"/>
  <c r="F73" i="10"/>
  <c r="G73"/>
  <c r="F49" i="2"/>
  <c r="I14" i="6"/>
  <c r="B50" i="2" s="1"/>
  <c r="C50" s="1"/>
  <c r="F124" i="7"/>
  <c r="F129"/>
  <c r="F131"/>
  <c r="F133"/>
  <c r="F136"/>
  <c r="F142"/>
  <c r="F143" s="1"/>
  <c r="F150"/>
  <c r="F155"/>
  <c r="F141"/>
  <c r="F159" s="1"/>
  <c r="F74" i="10"/>
  <c r="G74"/>
  <c r="F50" i="2"/>
  <c r="I15" i="6"/>
  <c r="B51" i="2" s="1"/>
  <c r="C51" s="1"/>
  <c r="F75" i="10"/>
  <c r="G75"/>
  <c r="F51" i="2"/>
  <c r="I16" i="6"/>
  <c r="B52" i="2" s="1"/>
  <c r="C52" s="1"/>
  <c r="F76" i="10"/>
  <c r="G76"/>
  <c r="F52" i="2"/>
  <c r="I17" i="6"/>
  <c r="B53" i="2" s="1"/>
  <c r="C53" s="1"/>
  <c r="F77" i="10"/>
  <c r="G77"/>
  <c r="F53" i="2"/>
  <c r="I18" i="6"/>
  <c r="B54" i="2" s="1"/>
  <c r="C54" s="1"/>
  <c r="F78" i="10"/>
  <c r="G78"/>
  <c r="F54" i="2"/>
  <c r="I19" i="6"/>
  <c r="B55" i="2" s="1"/>
  <c r="C55" s="1"/>
  <c r="F79" i="10"/>
  <c r="G79"/>
  <c r="F55" i="2"/>
  <c r="I20" i="6"/>
  <c r="B56" i="2" s="1"/>
  <c r="C56" s="1"/>
  <c r="F80" i="10"/>
  <c r="G80"/>
  <c r="F56" i="2"/>
  <c r="I21" i="6"/>
  <c r="B57" i="2" s="1"/>
  <c r="C57" s="1"/>
  <c r="F81" i="10"/>
  <c r="G81"/>
  <c r="F57" i="2"/>
  <c r="I22" i="6"/>
  <c r="B58" i="2" s="1"/>
  <c r="C58" s="1"/>
  <c r="F82" i="10"/>
  <c r="G82"/>
  <c r="F58" i="2"/>
  <c r="I23" i="6"/>
  <c r="B59" i="2" s="1"/>
  <c r="C59" s="1"/>
  <c r="F83" i="10"/>
  <c r="G83"/>
  <c r="F59" i="2"/>
  <c r="I24" i="6"/>
  <c r="B60" i="2" s="1"/>
  <c r="C60" s="1"/>
  <c r="F84" i="10"/>
  <c r="G84"/>
  <c r="F60" i="2"/>
  <c r="I25" i="6"/>
  <c r="B61" i="2" s="1"/>
  <c r="C61" s="1"/>
  <c r="F85" i="10"/>
  <c r="G85"/>
  <c r="F61" i="2"/>
  <c r="I26" i="6"/>
  <c r="B62" i="2" s="1"/>
  <c r="C62" s="1"/>
  <c r="F86" i="10"/>
  <c r="G86"/>
  <c r="F62" i="2"/>
  <c r="I27" i="6"/>
  <c r="B63" i="2" s="1"/>
  <c r="C63" s="1"/>
  <c r="F87" i="10"/>
  <c r="G87"/>
  <c r="F63" i="2"/>
  <c r="I28" i="6"/>
  <c r="B64" i="2" s="1"/>
  <c r="C64" s="1"/>
  <c r="F88" i="10"/>
  <c r="G88"/>
  <c r="F64" i="2"/>
  <c r="I29" i="6"/>
  <c r="B65" i="2" s="1"/>
  <c r="C65" s="1"/>
  <c r="F89" i="10"/>
  <c r="G89"/>
  <c r="F65" i="2"/>
  <c r="I30" i="6"/>
  <c r="B66" i="2" s="1"/>
  <c r="C66" s="1"/>
  <c r="F90" i="10"/>
  <c r="G90"/>
  <c r="F66" i="2"/>
  <c r="I31" i="6"/>
  <c r="B67" i="2" s="1"/>
  <c r="C67" s="1"/>
  <c r="F91" i="10"/>
  <c r="G91"/>
  <c r="F67" i="2"/>
  <c r="I32" i="6"/>
  <c r="B68" i="2" s="1"/>
  <c r="C68" s="1"/>
  <c r="F92" i="10"/>
  <c r="G92"/>
  <c r="F68" i="2"/>
  <c r="I33" i="6"/>
  <c r="B69" i="2" s="1"/>
  <c r="C69" s="1"/>
  <c r="F93" i="10"/>
  <c r="G93"/>
  <c r="F69" i="2"/>
  <c r="I34" i="6"/>
  <c r="B70" i="2" s="1"/>
  <c r="C70" s="1"/>
  <c r="F94" i="10"/>
  <c r="G94"/>
  <c r="F70" i="2"/>
  <c r="I35" i="6"/>
  <c r="B71" i="2" s="1"/>
  <c r="C71" s="1"/>
  <c r="F95" i="10"/>
  <c r="G95"/>
  <c r="F71" i="2"/>
  <c r="I36" i="6"/>
  <c r="B72" i="2" s="1"/>
  <c r="C72" s="1"/>
  <c r="F96" i="10"/>
  <c r="G96"/>
  <c r="F72" i="2"/>
  <c r="L13"/>
  <c r="M13" s="1"/>
  <c r="H6" i="3" s="1"/>
  <c r="E53" i="7"/>
  <c r="E52"/>
  <c r="D12" i="10"/>
  <c r="I14" i="2" s="1"/>
  <c r="D12" i="6"/>
  <c r="B15" i="2" s="1"/>
  <c r="C15" s="1"/>
  <c r="C49" i="8"/>
  <c r="AH49" s="1"/>
  <c r="C55"/>
  <c r="AG46"/>
  <c r="C50"/>
  <c r="AH51" s="1"/>
  <c r="C56"/>
  <c r="AH52"/>
  <c r="C53"/>
  <c r="C57"/>
  <c r="C58"/>
  <c r="C64"/>
  <c r="AG62"/>
  <c r="AG63"/>
  <c r="AG64"/>
  <c r="AG65"/>
  <c r="AG66"/>
  <c r="G40" i="10"/>
  <c r="E91" i="7"/>
  <c r="E97" s="1"/>
  <c r="E100"/>
  <c r="E106"/>
  <c r="F41" i="10"/>
  <c r="E124" i="7"/>
  <c r="E129"/>
  <c r="E131"/>
  <c r="E133"/>
  <c r="E136"/>
  <c r="E142"/>
  <c r="E143" s="1"/>
  <c r="E150"/>
  <c r="E155"/>
  <c r="G42" i="10"/>
  <c r="D15" i="6"/>
  <c r="B18" i="2" s="1"/>
  <c r="C18" s="1"/>
  <c r="F43" i="10"/>
  <c r="F44"/>
  <c r="D17" i="6"/>
  <c r="B20" i="2" s="1"/>
  <c r="C20" s="1"/>
  <c r="G45" i="10"/>
  <c r="G46"/>
  <c r="D19" i="6"/>
  <c r="B22" i="2" s="1"/>
  <c r="C22" s="1"/>
  <c r="F47" i="10"/>
  <c r="F48"/>
  <c r="D21" i="6"/>
  <c r="B24" i="2" s="1"/>
  <c r="C24" s="1"/>
  <c r="G49" i="10"/>
  <c r="G50"/>
  <c r="D23" i="6"/>
  <c r="B26" i="2" s="1"/>
  <c r="C26" s="1"/>
  <c r="F51" i="10"/>
  <c r="F52"/>
  <c r="D25" i="6"/>
  <c r="B28" i="2" s="1"/>
  <c r="C28" s="1"/>
  <c r="G53" i="10"/>
  <c r="G54"/>
  <c r="D27" i="6"/>
  <c r="B30" i="2" s="1"/>
  <c r="C30" s="1"/>
  <c r="F55" i="10"/>
  <c r="F56"/>
  <c r="D29" i="6"/>
  <c r="B32" i="2" s="1"/>
  <c r="C32" s="1"/>
  <c r="G57" i="10"/>
  <c r="G58"/>
  <c r="D31" i="6"/>
  <c r="B34" i="2" s="1"/>
  <c r="C34" s="1"/>
  <c r="F59" i="10"/>
  <c r="F60"/>
  <c r="D33" i="6"/>
  <c r="B36" i="2" s="1"/>
  <c r="C36" s="1"/>
  <c r="G61" i="10"/>
  <c r="G62"/>
  <c r="D35" i="6"/>
  <c r="B38" i="2" s="1"/>
  <c r="C38" s="1"/>
  <c r="F63" i="10"/>
  <c r="F64"/>
  <c r="F15" i="2"/>
  <c r="F16"/>
  <c r="F17"/>
  <c r="F18"/>
  <c r="F19"/>
  <c r="F20"/>
  <c r="F21"/>
  <c r="F22"/>
  <c r="F23"/>
  <c r="F24"/>
  <c r="F25"/>
  <c r="F26"/>
  <c r="F27"/>
  <c r="F28"/>
  <c r="F29"/>
  <c r="F30"/>
  <c r="F31"/>
  <c r="F32"/>
  <c r="F33"/>
  <c r="F34"/>
  <c r="F35"/>
  <c r="F36"/>
  <c r="F37"/>
  <c r="F38"/>
  <c r="F39"/>
  <c r="B15" i="4"/>
  <c r="A13"/>
  <c r="C4"/>
  <c r="A36" i="10"/>
  <c r="I74"/>
  <c r="A68"/>
  <c r="E7" i="7"/>
  <c r="G119"/>
  <c r="F119"/>
  <c r="H7" i="6"/>
  <c r="D5"/>
  <c r="F25"/>
  <c r="F33"/>
  <c r="F35"/>
  <c r="P25"/>
  <c r="P27"/>
  <c r="P29"/>
  <c r="P31"/>
  <c r="P33"/>
  <c r="P35"/>
  <c r="K14"/>
  <c r="K16"/>
  <c r="K18"/>
  <c r="K20"/>
  <c r="K22"/>
  <c r="K24"/>
  <c r="K26"/>
  <c r="K28"/>
  <c r="K29"/>
  <c r="K30"/>
  <c r="K32"/>
  <c r="K34"/>
  <c r="K35"/>
  <c r="K36"/>
  <c r="K12"/>
  <c r="F15"/>
  <c r="F17"/>
  <c r="F27"/>
  <c r="F29"/>
  <c r="F31"/>
  <c r="L6"/>
  <c r="L5"/>
  <c r="H6"/>
  <c r="H5"/>
  <c r="D6"/>
  <c r="P18"/>
  <c r="B11" i="5"/>
  <c r="F10" s="1"/>
  <c r="F16"/>
  <c r="F26"/>
  <c r="G72"/>
  <c r="C72"/>
  <c r="F4"/>
  <c r="N79" i="2"/>
  <c r="N46"/>
  <c r="F44"/>
  <c r="G44"/>
  <c r="H44"/>
  <c r="F45"/>
  <c r="F77"/>
  <c r="F78"/>
  <c r="D77"/>
  <c r="D78"/>
  <c r="E78"/>
  <c r="D44"/>
  <c r="D45"/>
  <c r="E45"/>
  <c r="L45"/>
  <c r="L78"/>
  <c r="J78"/>
  <c r="J45"/>
  <c r="N44"/>
  <c r="O44"/>
  <c r="N45"/>
  <c r="O45"/>
  <c r="N77"/>
  <c r="O77"/>
  <c r="N78"/>
  <c r="O78"/>
  <c r="C78"/>
  <c r="C45"/>
  <c r="K78"/>
  <c r="K45"/>
  <c r="B77"/>
  <c r="C77"/>
  <c r="G77"/>
  <c r="H77"/>
  <c r="I77"/>
  <c r="J77"/>
  <c r="L77"/>
  <c r="M77"/>
  <c r="I78"/>
  <c r="M78"/>
  <c r="A79"/>
  <c r="A80"/>
  <c r="A81"/>
  <c r="A77"/>
  <c r="B44"/>
  <c r="C44"/>
  <c r="I44"/>
  <c r="J44"/>
  <c r="L44"/>
  <c r="M44"/>
  <c r="I45"/>
  <c r="M45"/>
  <c r="A46"/>
  <c r="A44"/>
  <c r="E11" i="8"/>
  <c r="D115"/>
  <c r="AG132"/>
  <c r="AG116"/>
  <c r="AG133"/>
  <c r="AG134"/>
  <c r="AG135"/>
  <c r="AG136"/>
  <c r="AA132"/>
  <c r="AA116"/>
  <c r="AA133"/>
  <c r="AA134"/>
  <c r="AA114"/>
  <c r="AA135"/>
  <c r="O132"/>
  <c r="O116"/>
  <c r="O133"/>
  <c r="O134"/>
  <c r="O135"/>
  <c r="O136"/>
  <c r="AA97"/>
  <c r="AA81"/>
  <c r="AA98"/>
  <c r="AA99"/>
  <c r="AA79"/>
  <c r="AB87" s="1"/>
  <c r="AA100"/>
  <c r="U97"/>
  <c r="U81"/>
  <c r="U98"/>
  <c r="U99"/>
  <c r="U79"/>
  <c r="U100"/>
  <c r="O97"/>
  <c r="O81"/>
  <c r="O98"/>
  <c r="O99"/>
  <c r="O100"/>
  <c r="O101"/>
  <c r="U62"/>
  <c r="U46"/>
  <c r="U63"/>
  <c r="U64"/>
  <c r="U44"/>
  <c r="U65"/>
  <c r="AA62"/>
  <c r="AA46"/>
  <c r="AA63"/>
  <c r="AA64"/>
  <c r="AA44"/>
  <c r="AA65"/>
  <c r="O62"/>
  <c r="O46"/>
  <c r="O63"/>
  <c r="O64"/>
  <c r="O65"/>
  <c r="O66"/>
  <c r="I97"/>
  <c r="I98"/>
  <c r="I62"/>
  <c r="I63"/>
  <c r="C119"/>
  <c r="AH119" s="1"/>
  <c r="C125"/>
  <c r="AH120" s="1"/>
  <c r="C120"/>
  <c r="AH121" s="1"/>
  <c r="C126"/>
  <c r="AH122" s="1"/>
  <c r="C123"/>
  <c r="C127"/>
  <c r="C128"/>
  <c r="C124"/>
  <c r="C122"/>
  <c r="AB51"/>
  <c r="V49"/>
  <c r="V51"/>
  <c r="C54"/>
  <c r="C59"/>
  <c r="C52"/>
  <c r="AB85"/>
  <c r="V85"/>
  <c r="C89"/>
  <c r="C94"/>
  <c r="C87"/>
  <c r="C86"/>
  <c r="C51"/>
  <c r="AW15"/>
  <c r="AW14"/>
  <c r="D114"/>
  <c r="E114" s="1"/>
  <c r="D79"/>
  <c r="D44"/>
  <c r="E44" s="1"/>
  <c r="AG141"/>
  <c r="AG106"/>
  <c r="AG71"/>
  <c r="AA141"/>
  <c r="AA106"/>
  <c r="AA71"/>
  <c r="U106"/>
  <c r="U71"/>
  <c r="O141"/>
  <c r="O106"/>
  <c r="O71"/>
  <c r="I141"/>
  <c r="I106"/>
  <c r="I71"/>
  <c r="B120"/>
  <c r="D120"/>
  <c r="B121"/>
  <c r="D121"/>
  <c r="B122"/>
  <c r="D122"/>
  <c r="B123"/>
  <c r="D123"/>
  <c r="B124"/>
  <c r="D124"/>
  <c r="B125"/>
  <c r="D125"/>
  <c r="B126"/>
  <c r="D126"/>
  <c r="B127"/>
  <c r="D127"/>
  <c r="B128"/>
  <c r="D128"/>
  <c r="B129"/>
  <c r="D129"/>
  <c r="B134"/>
  <c r="D134"/>
  <c r="D119"/>
  <c r="B119"/>
  <c r="B85"/>
  <c r="D85"/>
  <c r="B86"/>
  <c r="D86"/>
  <c r="B87"/>
  <c r="D87"/>
  <c r="B88"/>
  <c r="D88"/>
  <c r="B89"/>
  <c r="D89"/>
  <c r="B90"/>
  <c r="D90"/>
  <c r="B91"/>
  <c r="D91"/>
  <c r="B92"/>
  <c r="D92"/>
  <c r="B93"/>
  <c r="D93"/>
  <c r="B94"/>
  <c r="D94"/>
  <c r="B99"/>
  <c r="D99"/>
  <c r="D84"/>
  <c r="B84"/>
  <c r="B49"/>
  <c r="D49"/>
  <c r="D50"/>
  <c r="D51"/>
  <c r="D52"/>
  <c r="D53"/>
  <c r="D54"/>
  <c r="D55"/>
  <c r="D56"/>
  <c r="D57"/>
  <c r="D58"/>
  <c r="D59"/>
  <c r="D64"/>
  <c r="B50"/>
  <c r="B51"/>
  <c r="B52"/>
  <c r="B53"/>
  <c r="B54"/>
  <c r="B55"/>
  <c r="B56"/>
  <c r="B57"/>
  <c r="B58"/>
  <c r="B59"/>
  <c r="B64"/>
  <c r="BI121"/>
  <c r="BH121"/>
  <c r="BG121"/>
  <c r="BE121"/>
  <c r="BD121"/>
  <c r="BC121"/>
  <c r="BI120"/>
  <c r="BH120"/>
  <c r="BG120"/>
  <c r="BE120"/>
  <c r="BD120"/>
  <c r="BC120"/>
  <c r="AW120"/>
  <c r="BI119"/>
  <c r="BH119"/>
  <c r="BG119"/>
  <c r="BE119"/>
  <c r="BD119"/>
  <c r="BC119"/>
  <c r="AW119"/>
  <c r="BI118"/>
  <c r="BH118"/>
  <c r="BG118"/>
  <c r="BE118"/>
  <c r="BD118"/>
  <c r="BC118"/>
  <c r="BI117"/>
  <c r="BH117"/>
  <c r="BG117"/>
  <c r="BE117"/>
  <c r="BD117"/>
  <c r="BC117"/>
  <c r="AH116"/>
  <c r="AB116"/>
  <c r="V116"/>
  <c r="P116"/>
  <c r="BI115"/>
  <c r="BH115"/>
  <c r="BG115"/>
  <c r="BE115"/>
  <c r="BD115"/>
  <c r="BC115"/>
  <c r="AH81"/>
  <c r="AB81"/>
  <c r="V81"/>
  <c r="P81"/>
  <c r="E80"/>
  <c r="E79"/>
  <c r="AH46"/>
  <c r="AB46"/>
  <c r="V46"/>
  <c r="P46"/>
  <c r="E45"/>
  <c r="AH14"/>
  <c r="AH15"/>
  <c r="AH16"/>
  <c r="AH17"/>
  <c r="AH18"/>
  <c r="AB14"/>
  <c r="AB15"/>
  <c r="AB16"/>
  <c r="AB17"/>
  <c r="V17"/>
  <c r="V14"/>
  <c r="V15"/>
  <c r="V16"/>
  <c r="V18"/>
  <c r="J14"/>
  <c r="P14"/>
  <c r="P15"/>
  <c r="P17"/>
  <c r="P18"/>
  <c r="AA33"/>
  <c r="AG33"/>
  <c r="U33"/>
  <c r="W35" s="1"/>
  <c r="W36" s="1"/>
  <c r="O33"/>
  <c r="I33"/>
  <c r="Q35"/>
  <c r="Q36" s="1"/>
  <c r="K35"/>
  <c r="K36" s="1"/>
  <c r="BC10"/>
  <c r="BD10"/>
  <c r="BE10"/>
  <c r="BH10"/>
  <c r="BI10"/>
  <c r="E9"/>
  <c r="AI35"/>
  <c r="AI36" s="1"/>
  <c r="AC35"/>
  <c r="AC36" s="1"/>
  <c r="AH11"/>
  <c r="AB11"/>
  <c r="V11"/>
  <c r="P11"/>
  <c r="E10"/>
  <c r="I75" i="10" l="1"/>
  <c r="P51" i="8"/>
  <c r="P49"/>
  <c r="P52"/>
  <c r="P50"/>
  <c r="P87"/>
  <c r="P85"/>
  <c r="P86"/>
  <c r="P84"/>
  <c r="E147" i="7"/>
  <c r="P121" i="8"/>
  <c r="P119"/>
  <c r="P122"/>
  <c r="P120"/>
  <c r="AB119"/>
  <c r="V87"/>
  <c r="J47" i="2"/>
  <c r="J80"/>
  <c r="E34" i="11"/>
  <c r="J14" i="2"/>
  <c r="J53"/>
  <c r="J51"/>
  <c r="J49"/>
  <c r="E146" i="7"/>
  <c r="E144"/>
  <c r="F146"/>
  <c r="G147"/>
  <c r="F19" i="5"/>
  <c r="B31"/>
  <c r="D36" s="1"/>
  <c r="F20"/>
  <c r="C28" s="1"/>
  <c r="E87" s="1"/>
  <c r="I94" i="10"/>
  <c r="J93"/>
  <c r="I69" i="2" s="1"/>
  <c r="I92" i="10"/>
  <c r="J91"/>
  <c r="I67" i="2" s="1"/>
  <c r="J90" i="10"/>
  <c r="I66" i="2" s="1"/>
  <c r="J88" i="10"/>
  <c r="I64" i="2" s="1"/>
  <c r="I86" i="10"/>
  <c r="I84"/>
  <c r="I82"/>
  <c r="J81"/>
  <c r="I57" i="2" s="1"/>
  <c r="I80" i="10"/>
  <c r="J79"/>
  <c r="I55" i="2" s="1"/>
  <c r="J73" i="10"/>
  <c r="I49" i="2" s="1"/>
  <c r="G145" i="7"/>
  <c r="W24" i="8"/>
  <c r="AI24"/>
  <c r="AI38" s="1"/>
  <c r="AC24"/>
  <c r="AC38" s="1"/>
  <c r="AB120"/>
  <c r="AB50"/>
  <c r="Q24"/>
  <c r="Q38" s="1"/>
  <c r="W38"/>
  <c r="AB49"/>
  <c r="I78" i="10"/>
  <c r="I76"/>
  <c r="J75"/>
  <c r="I51" i="2" s="1"/>
  <c r="F144" i="7"/>
  <c r="V119" i="8"/>
  <c r="AB84"/>
  <c r="H14" i="2"/>
  <c r="L14" s="1"/>
  <c r="E115" i="8"/>
  <c r="V86"/>
  <c r="V84"/>
  <c r="AB86"/>
  <c r="V52"/>
  <c r="V50"/>
  <c r="AB52"/>
  <c r="V122"/>
  <c r="V121"/>
  <c r="AB121"/>
  <c r="N13" i="2"/>
  <c r="G64" i="10"/>
  <c r="I64" s="1"/>
  <c r="G63"/>
  <c r="J63" s="1"/>
  <c r="I38" i="2" s="1"/>
  <c r="F62" i="10"/>
  <c r="I62" s="1"/>
  <c r="F61"/>
  <c r="J61" s="1"/>
  <c r="I36" i="2" s="1"/>
  <c r="G60" i="10"/>
  <c r="I60" s="1"/>
  <c r="G59"/>
  <c r="J59" s="1"/>
  <c r="I34" i="2" s="1"/>
  <c r="F58" i="10"/>
  <c r="I58" s="1"/>
  <c r="F57"/>
  <c r="J57" s="1"/>
  <c r="I32" i="2" s="1"/>
  <c r="G56" i="10"/>
  <c r="I56" s="1"/>
  <c r="G55"/>
  <c r="J55" s="1"/>
  <c r="I30" i="2" s="1"/>
  <c r="F54" i="10"/>
  <c r="I54" s="1"/>
  <c r="F53"/>
  <c r="J53" s="1"/>
  <c r="I28" i="2" s="1"/>
  <c r="G52" i="10"/>
  <c r="I52" s="1"/>
  <c r="G51"/>
  <c r="J51" s="1"/>
  <c r="I26" i="2" s="1"/>
  <c r="F50" i="10"/>
  <c r="I50" s="1"/>
  <c r="F49"/>
  <c r="J49" s="1"/>
  <c r="I24" i="2" s="1"/>
  <c r="G48" i="10"/>
  <c r="I48" s="1"/>
  <c r="G47"/>
  <c r="J47" s="1"/>
  <c r="I22" i="2" s="1"/>
  <c r="F46" i="10"/>
  <c r="I46" s="1"/>
  <c r="F45"/>
  <c r="J45" s="1"/>
  <c r="I20" i="2" s="1"/>
  <c r="G44" i="10"/>
  <c r="J44" s="1"/>
  <c r="I19" i="2" s="1"/>
  <c r="G43" i="10"/>
  <c r="J43" s="1"/>
  <c r="I18" i="2" s="1"/>
  <c r="F42" i="10"/>
  <c r="J42" s="1"/>
  <c r="I17" i="2" s="1"/>
  <c r="G41" i="10"/>
  <c r="I41" s="1"/>
  <c r="F40"/>
  <c r="I40" s="1"/>
  <c r="AH50" i="8"/>
  <c r="F147" i="7"/>
  <c r="F145"/>
  <c r="AH86" i="8"/>
  <c r="AH85"/>
  <c r="G128" i="10"/>
  <c r="J128" s="1"/>
  <c r="I105" i="2" s="1"/>
  <c r="G127" i="10"/>
  <c r="G126"/>
  <c r="G125"/>
  <c r="G124"/>
  <c r="G123"/>
  <c r="G122"/>
  <c r="G121"/>
  <c r="G120"/>
  <c r="G119"/>
  <c r="G118"/>
  <c r="G114"/>
  <c r="G112"/>
  <c r="G110"/>
  <c r="G109"/>
  <c r="G108"/>
  <c r="G146" i="7"/>
  <c r="G144"/>
  <c r="G106" i="10"/>
  <c r="G105"/>
  <c r="I90"/>
  <c r="I73"/>
  <c r="I128"/>
  <c r="V120" i="8"/>
  <c r="AB122"/>
  <c r="F104" i="7"/>
  <c r="F72" i="10"/>
  <c r="I72" s="1"/>
  <c r="F78" i="7"/>
  <c r="F80" s="1"/>
  <c r="D116" i="8"/>
  <c r="N13" i="6"/>
  <c r="AG138" i="8"/>
  <c r="AI140" s="1"/>
  <c r="BI16" s="1"/>
  <c r="I96" i="10"/>
  <c r="F68" i="7"/>
  <c r="B75" i="2"/>
  <c r="P15" i="6"/>
  <c r="P17"/>
  <c r="P14"/>
  <c r="L7"/>
  <c r="P36"/>
  <c r="P34"/>
  <c r="P32"/>
  <c r="P30"/>
  <c r="P28"/>
  <c r="P24"/>
  <c r="A100" i="10"/>
  <c r="N26" i="6"/>
  <c r="N23"/>
  <c r="N22"/>
  <c r="N21"/>
  <c r="N20"/>
  <c r="N19"/>
  <c r="N16"/>
  <c r="G91" i="7"/>
  <c r="G97" s="1"/>
  <c r="G50"/>
  <c r="G72" s="1"/>
  <c r="G73" s="1"/>
  <c r="N12" i="6"/>
  <c r="G5" i="11"/>
  <c r="BG10" i="8"/>
  <c r="D7" i="6"/>
  <c r="F12"/>
  <c r="F23"/>
  <c r="F21"/>
  <c r="F19"/>
  <c r="E119" i="7"/>
  <c r="D36" i="6"/>
  <c r="D34"/>
  <c r="D32"/>
  <c r="D30"/>
  <c r="D28"/>
  <c r="D26"/>
  <c r="D24"/>
  <c r="D22"/>
  <c r="D20"/>
  <c r="D18"/>
  <c r="D16"/>
  <c r="E141" i="7"/>
  <c r="E159" s="1"/>
  <c r="D14" i="6"/>
  <c r="D13"/>
  <c r="E50" i="7"/>
  <c r="E67" s="1"/>
  <c r="B9" i="2"/>
  <c r="K33" i="6"/>
  <c r="K31"/>
  <c r="K27"/>
  <c r="K25"/>
  <c r="K23"/>
  <c r="K21"/>
  <c r="K19"/>
  <c r="K17"/>
  <c r="K15"/>
  <c r="K13"/>
  <c r="F76" i="7"/>
  <c r="I88" i="10"/>
  <c r="J95"/>
  <c r="I71" i="2" s="1"/>
  <c r="J94" i="10"/>
  <c r="I70" i="2" s="1"/>
  <c r="I93" i="10"/>
  <c r="J89"/>
  <c r="I65" i="2" s="1"/>
  <c r="F72" i="7"/>
  <c r="F73" s="1"/>
  <c r="J77" i="10"/>
  <c r="I53" i="2" s="1"/>
  <c r="J96" i="10"/>
  <c r="I72" i="2" s="1"/>
  <c r="I95" i="10"/>
  <c r="J92"/>
  <c r="I68" i="2" s="1"/>
  <c r="I91" i="10"/>
  <c r="I89"/>
  <c r="J87"/>
  <c r="I63" i="2" s="1"/>
  <c r="J86" i="10"/>
  <c r="I62" i="2" s="1"/>
  <c r="J85" i="10"/>
  <c r="I61" i="2" s="1"/>
  <c r="I81" i="10"/>
  <c r="J74"/>
  <c r="I50" i="2" s="1"/>
  <c r="F5" i="11"/>
  <c r="B12" i="5"/>
  <c r="J58" i="10"/>
  <c r="I33" i="2" s="1"/>
  <c r="J54" i="10"/>
  <c r="I29" i="2" s="1"/>
  <c r="J46" i="10"/>
  <c r="I21" i="2" s="1"/>
  <c r="E5" i="11"/>
  <c r="E145" i="7"/>
  <c r="E104"/>
  <c r="J64" i="10"/>
  <c r="I39" i="2" s="1"/>
  <c r="J48" i="10"/>
  <c r="I23" i="2" s="1"/>
  <c r="I87" i="10"/>
  <c r="I85"/>
  <c r="J83"/>
  <c r="I59" i="2" s="1"/>
  <c r="I77" i="10"/>
  <c r="I79"/>
  <c r="I83"/>
  <c r="I59"/>
  <c r="I51"/>
  <c r="I42"/>
  <c r="J84"/>
  <c r="I60" i="2" s="1"/>
  <c r="J82" i="10"/>
  <c r="I58" i="2" s="1"/>
  <c r="J80" i="10"/>
  <c r="I56" i="2" s="1"/>
  <c r="J78" i="10"/>
  <c r="I54" i="2" s="1"/>
  <c r="J76" i="10"/>
  <c r="I52" i="2" s="1"/>
  <c r="J15"/>
  <c r="J48"/>
  <c r="J38"/>
  <c r="J36"/>
  <c r="J34"/>
  <c r="J32"/>
  <c r="J30"/>
  <c r="J28"/>
  <c r="J26"/>
  <c r="J24"/>
  <c r="J22"/>
  <c r="J20"/>
  <c r="J18"/>
  <c r="E60" i="7"/>
  <c r="E63" s="1"/>
  <c r="J52" i="2"/>
  <c r="J50"/>
  <c r="F60" i="7"/>
  <c r="F63" s="1"/>
  <c r="J15" i="8"/>
  <c r="K24" s="1"/>
  <c r="K38" s="1"/>
  <c r="O13" i="2"/>
  <c r="H40" i="3" s="1"/>
  <c r="E72" i="7"/>
  <c r="E73" s="1"/>
  <c r="J83" i="2"/>
  <c r="O79"/>
  <c r="J40" i="3" s="1"/>
  <c r="J6"/>
  <c r="G27" i="11"/>
  <c r="J103" i="2" s="1"/>
  <c r="G34" i="11"/>
  <c r="J102" i="2"/>
  <c r="J96"/>
  <c r="J93"/>
  <c r="F109" i="10"/>
  <c r="F111"/>
  <c r="F113"/>
  <c r="F115"/>
  <c r="F117"/>
  <c r="F119"/>
  <c r="F121"/>
  <c r="F123"/>
  <c r="F125"/>
  <c r="F127"/>
  <c r="F108"/>
  <c r="F110"/>
  <c r="F112"/>
  <c r="F114"/>
  <c r="F116"/>
  <c r="F118"/>
  <c r="F120"/>
  <c r="F122"/>
  <c r="F124"/>
  <c r="F126"/>
  <c r="J84" i="2"/>
  <c r="F104" i="10"/>
  <c r="F106"/>
  <c r="F107"/>
  <c r="F105"/>
  <c r="I36" i="5"/>
  <c r="G52" i="7"/>
  <c r="F52"/>
  <c r="O46" i="2"/>
  <c r="I40" i="3" s="1"/>
  <c r="I6"/>
  <c r="E18" i="10"/>
  <c r="E21"/>
  <c r="E19"/>
  <c r="D19"/>
  <c r="D18"/>
  <c r="D21"/>
  <c r="D81" i="8"/>
  <c r="F8" i="10"/>
  <c r="F21" i="11"/>
  <c r="F27" s="1"/>
  <c r="J60" i="2" s="1"/>
  <c r="D46" i="8"/>
  <c r="AH91" l="1"/>
  <c r="AH89"/>
  <c r="AB88"/>
  <c r="AB123"/>
  <c r="AH126"/>
  <c r="AH124"/>
  <c r="AB53"/>
  <c r="AH56"/>
  <c r="AH54"/>
  <c r="P89"/>
  <c r="P88"/>
  <c r="U138"/>
  <c r="W140" s="1"/>
  <c r="W141" s="1"/>
  <c r="P124"/>
  <c r="P123"/>
  <c r="P54"/>
  <c r="P53"/>
  <c r="I44" i="10"/>
  <c r="J56"/>
  <c r="I31" i="2" s="1"/>
  <c r="J40" i="10"/>
  <c r="J50"/>
  <c r="I25" i="2" s="1"/>
  <c r="J62" i="10"/>
  <c r="I37" i="2" s="1"/>
  <c r="J72" i="10"/>
  <c r="J97" i="2"/>
  <c r="J98"/>
  <c r="J99"/>
  <c r="J119" i="8"/>
  <c r="AI141"/>
  <c r="J100" i="2"/>
  <c r="I47" i="10"/>
  <c r="I55"/>
  <c r="I63"/>
  <c r="J101" i="2"/>
  <c r="J104"/>
  <c r="J52" i="10"/>
  <c r="I27" i="2" s="1"/>
  <c r="J60" i="10"/>
  <c r="I35" i="2" s="1"/>
  <c r="J41" i="10"/>
  <c r="I16" i="2" s="1"/>
  <c r="BI14" i="8"/>
  <c r="I45" i="10"/>
  <c r="J120" i="8"/>
  <c r="I43" i="10"/>
  <c r="I49"/>
  <c r="I53"/>
  <c r="I57"/>
  <c r="I61"/>
  <c r="I138" i="8"/>
  <c r="K140" s="1"/>
  <c r="J38" i="3"/>
  <c r="J4" s="1"/>
  <c r="D4" i="4"/>
  <c r="O138" i="8"/>
  <c r="Q140" s="1"/>
  <c r="AH123"/>
  <c r="E116"/>
  <c r="AA138"/>
  <c r="AC140" s="1"/>
  <c r="AC129"/>
  <c r="BE15" s="1"/>
  <c r="V123"/>
  <c r="W129" s="1"/>
  <c r="BE14" s="1"/>
  <c r="P13" i="6"/>
  <c r="B82" i="2"/>
  <c r="C82" s="1"/>
  <c r="J82" s="1"/>
  <c r="G67" i="7"/>
  <c r="G76"/>
  <c r="G68"/>
  <c r="B88" i="2"/>
  <c r="C88" s="1"/>
  <c r="J88" s="1"/>
  <c r="P19" i="6"/>
  <c r="B90" i="2"/>
  <c r="C90" s="1"/>
  <c r="J90" s="1"/>
  <c r="P21" i="6"/>
  <c r="B92" i="2"/>
  <c r="C92" s="1"/>
  <c r="J92" s="1"/>
  <c r="P23" i="6"/>
  <c r="B81" i="2"/>
  <c r="C81" s="1"/>
  <c r="J81" s="1"/>
  <c r="P12" i="6"/>
  <c r="B85" i="2"/>
  <c r="C85" s="1"/>
  <c r="J85" s="1"/>
  <c r="P16" i="6"/>
  <c r="B89" i="2"/>
  <c r="C89" s="1"/>
  <c r="P20" i="6"/>
  <c r="B91" i="2"/>
  <c r="C91" s="1"/>
  <c r="J91" s="1"/>
  <c r="P22" i="6"/>
  <c r="P26"/>
  <c r="B95" i="2"/>
  <c r="C95" s="1"/>
  <c r="J95" s="1"/>
  <c r="G106" i="7"/>
  <c r="G78"/>
  <c r="G80" s="1"/>
  <c r="B39" i="2"/>
  <c r="C39" s="1"/>
  <c r="J39" s="1"/>
  <c r="F36" i="6"/>
  <c r="B17" i="2"/>
  <c r="C17" s="1"/>
  <c r="J17" s="1"/>
  <c r="F14" i="6"/>
  <c r="B19" i="2"/>
  <c r="C19" s="1"/>
  <c r="J19" s="1"/>
  <c r="F16" i="6"/>
  <c r="B23" i="2"/>
  <c r="C23" s="1"/>
  <c r="J23" s="1"/>
  <c r="F20" i="6"/>
  <c r="B27" i="2"/>
  <c r="C27" s="1"/>
  <c r="J27" s="1"/>
  <c r="F24" i="6"/>
  <c r="B31" i="2"/>
  <c r="C31" s="1"/>
  <c r="J31" s="1"/>
  <c r="F28" i="6"/>
  <c r="B35" i="2"/>
  <c r="C35" s="1"/>
  <c r="J35" s="1"/>
  <c r="F32" i="6"/>
  <c r="H38" i="3"/>
  <c r="H4" s="1"/>
  <c r="B4" i="4"/>
  <c r="B16" i="2"/>
  <c r="C16" s="1"/>
  <c r="J16" s="1"/>
  <c r="F13" i="6"/>
  <c r="B21" i="2"/>
  <c r="C21" s="1"/>
  <c r="J21" s="1"/>
  <c r="F18" i="6"/>
  <c r="B25" i="2"/>
  <c r="C25" s="1"/>
  <c r="J25" s="1"/>
  <c r="F22" i="6"/>
  <c r="B29" i="2"/>
  <c r="C29" s="1"/>
  <c r="J29" s="1"/>
  <c r="F26" i="6"/>
  <c r="B33" i="2"/>
  <c r="C33" s="1"/>
  <c r="J33" s="1"/>
  <c r="F30" i="6"/>
  <c r="B37" i="2"/>
  <c r="C37" s="1"/>
  <c r="J37" s="1"/>
  <c r="F34" i="6"/>
  <c r="E78" i="7"/>
  <c r="E80" s="1"/>
  <c r="E68"/>
  <c r="E76"/>
  <c r="BI12" i="8"/>
  <c r="F15" i="10" s="1"/>
  <c r="K141" i="8"/>
  <c r="E46"/>
  <c r="V53"/>
  <c r="W59" s="1"/>
  <c r="J50"/>
  <c r="AH53"/>
  <c r="U68"/>
  <c r="W70" s="1"/>
  <c r="O68"/>
  <c r="Q70" s="1"/>
  <c r="I68"/>
  <c r="K70" s="1"/>
  <c r="AC59"/>
  <c r="J49"/>
  <c r="AH88"/>
  <c r="V88"/>
  <c r="W94" s="1"/>
  <c r="J84"/>
  <c r="E81"/>
  <c r="U103"/>
  <c r="W105" s="1"/>
  <c r="AC94"/>
  <c r="J85"/>
  <c r="H47" i="2"/>
  <c r="L47" s="1"/>
  <c r="F38" i="5"/>
  <c r="F43"/>
  <c r="F52"/>
  <c r="D69"/>
  <c r="D55" s="1"/>
  <c r="F65" s="1"/>
  <c r="F40"/>
  <c r="F49"/>
  <c r="J105" i="10"/>
  <c r="I82" i="2" s="1"/>
  <c r="I105" i="10"/>
  <c r="J106"/>
  <c r="I83" i="2" s="1"/>
  <c r="I106" i="10"/>
  <c r="G82" i="7"/>
  <c r="F82"/>
  <c r="F93"/>
  <c r="F115" s="1"/>
  <c r="H49" i="2" s="1"/>
  <c r="L49" s="1"/>
  <c r="E82" i="7"/>
  <c r="E93"/>
  <c r="E115" s="1"/>
  <c r="H16" i="2" s="1"/>
  <c r="J124" i="10"/>
  <c r="I101" i="2" s="1"/>
  <c r="I124" i="10"/>
  <c r="J120"/>
  <c r="I97" i="2" s="1"/>
  <c r="I120" i="10"/>
  <c r="J116"/>
  <c r="I93" i="2" s="1"/>
  <c r="I116" i="10"/>
  <c r="J112"/>
  <c r="I89" i="2" s="1"/>
  <c r="I112" i="10"/>
  <c r="J108"/>
  <c r="I85" i="2" s="1"/>
  <c r="I108" i="10"/>
  <c r="J127"/>
  <c r="I104" i="2" s="1"/>
  <c r="I127" i="10"/>
  <c r="J123"/>
  <c r="I100" i="2" s="1"/>
  <c r="I123" i="10"/>
  <c r="J119"/>
  <c r="I96" i="2" s="1"/>
  <c r="I119" i="10"/>
  <c r="J115"/>
  <c r="I92" i="2" s="1"/>
  <c r="I115" i="10"/>
  <c r="J111"/>
  <c r="I88" i="2" s="1"/>
  <c r="I111" i="10"/>
  <c r="K129" i="8"/>
  <c r="J86" i="2"/>
  <c r="F34" i="11"/>
  <c r="J105" i="2"/>
  <c r="AG103" i="8"/>
  <c r="AI105" s="1"/>
  <c r="J54" i="2"/>
  <c r="J58"/>
  <c r="O103" i="8"/>
  <c r="Q105" s="1"/>
  <c r="I103"/>
  <c r="K105" s="1"/>
  <c r="J56" i="2"/>
  <c r="J57"/>
  <c r="J61"/>
  <c r="J62"/>
  <c r="J63"/>
  <c r="J64"/>
  <c r="J65"/>
  <c r="J66"/>
  <c r="J67"/>
  <c r="J68"/>
  <c r="J69"/>
  <c r="J70"/>
  <c r="J71"/>
  <c r="J72"/>
  <c r="J55"/>
  <c r="J59"/>
  <c r="F18" i="10"/>
  <c r="F21"/>
  <c r="F19"/>
  <c r="H80" i="2"/>
  <c r="L80" s="1"/>
  <c r="K40" i="5"/>
  <c r="K46"/>
  <c r="K52"/>
  <c r="I69"/>
  <c r="K38"/>
  <c r="K43"/>
  <c r="K49"/>
  <c r="I55"/>
  <c r="K65" s="1"/>
  <c r="J107" i="10"/>
  <c r="I84" i="2" s="1"/>
  <c r="I107" i="10"/>
  <c r="J104"/>
  <c r="I104"/>
  <c r="J126"/>
  <c r="I103" i="2" s="1"/>
  <c r="I126" i="10"/>
  <c r="J122"/>
  <c r="I99" i="2" s="1"/>
  <c r="I122" i="10"/>
  <c r="J118"/>
  <c r="I95" i="2" s="1"/>
  <c r="I118" i="10"/>
  <c r="J114"/>
  <c r="I91" i="2" s="1"/>
  <c r="I114" i="10"/>
  <c r="J110"/>
  <c r="I87" i="2" s="1"/>
  <c r="I110" i="10"/>
  <c r="J125"/>
  <c r="I102" i="2" s="1"/>
  <c r="I125" i="10"/>
  <c r="J121"/>
  <c r="I98" i="2" s="1"/>
  <c r="I121" i="10"/>
  <c r="J117"/>
  <c r="I94" i="2" s="1"/>
  <c r="I117" i="10"/>
  <c r="J113"/>
  <c r="I90" i="2" s="1"/>
  <c r="I113" i="10"/>
  <c r="J109"/>
  <c r="I86" i="2" s="1"/>
  <c r="I109" i="10"/>
  <c r="M14" i="2"/>
  <c r="J87"/>
  <c r="J89"/>
  <c r="J94"/>
  <c r="AG68" i="8"/>
  <c r="AI70" s="1"/>
  <c r="AA103"/>
  <c r="AC105" s="1"/>
  <c r="AA68"/>
  <c r="AC70" s="1"/>
  <c r="W143" l="1"/>
  <c r="L16" i="2"/>
  <c r="G93" i="7"/>
  <c r="G115" s="1"/>
  <c r="H82" i="2" s="1"/>
  <c r="L82" s="1"/>
  <c r="Q94" i="8"/>
  <c r="K59"/>
  <c r="BI15"/>
  <c r="AC141"/>
  <c r="AC143" s="1"/>
  <c r="BI13"/>
  <c r="Q141"/>
  <c r="Q129"/>
  <c r="AI129"/>
  <c r="BH15"/>
  <c r="AC106"/>
  <c r="BG15"/>
  <c r="AC71"/>
  <c r="BG16"/>
  <c r="AI71"/>
  <c r="H7" i="3"/>
  <c r="O14" i="2"/>
  <c r="N14"/>
  <c r="I57" i="5"/>
  <c r="K58" s="1"/>
  <c r="I60"/>
  <c r="K63"/>
  <c r="K71"/>
  <c r="K76"/>
  <c r="K74"/>
  <c r="F26" i="10"/>
  <c r="F28" s="1"/>
  <c r="F31" s="1"/>
  <c r="I81" i="2" s="1"/>
  <c r="BH13" i="8"/>
  <c r="Q106"/>
  <c r="BE12"/>
  <c r="G57" i="7" s="1"/>
  <c r="G85" s="1"/>
  <c r="H81" i="2" s="1"/>
  <c r="K143" i="8"/>
  <c r="D57" i="5"/>
  <c r="D60"/>
  <c r="F61" s="1"/>
  <c r="F63"/>
  <c r="M47" i="2"/>
  <c r="BD13" i="8"/>
  <c r="W106"/>
  <c r="W108" s="1"/>
  <c r="BH14"/>
  <c r="BD14"/>
  <c r="BC12"/>
  <c r="AC73"/>
  <c r="BC15"/>
  <c r="BG13"/>
  <c r="Q71"/>
  <c r="E121" i="7"/>
  <c r="E168" s="1"/>
  <c r="K94" i="8"/>
  <c r="AI59"/>
  <c r="M80" i="2"/>
  <c r="BH12" i="8"/>
  <c r="K106"/>
  <c r="BH16"/>
  <c r="AI106"/>
  <c r="F71" i="5"/>
  <c r="F76"/>
  <c r="F74"/>
  <c r="BD15" i="8"/>
  <c r="AC108"/>
  <c r="BG12"/>
  <c r="K71"/>
  <c r="K73" s="1"/>
  <c r="BG14"/>
  <c r="W71"/>
  <c r="BC14"/>
  <c r="W73"/>
  <c r="F121" i="7"/>
  <c r="F168" s="1"/>
  <c r="G121"/>
  <c r="G168" s="1"/>
  <c r="AI94" i="8"/>
  <c r="Q59"/>
  <c r="H83" i="2" l="1"/>
  <c r="L83" s="1"/>
  <c r="F58" i="5"/>
  <c r="C67" s="1"/>
  <c r="K61"/>
  <c r="K83" s="1"/>
  <c r="H78"/>
  <c r="C78"/>
  <c r="Q108" i="8"/>
  <c r="BE16"/>
  <c r="AI143"/>
  <c r="BE13"/>
  <c r="Q143"/>
  <c r="D15" i="10"/>
  <c r="D26" s="1"/>
  <c r="D28" s="1"/>
  <c r="D31" s="1"/>
  <c r="I15" i="2" s="1"/>
  <c r="E15" i="10"/>
  <c r="E26" s="1"/>
  <c r="E28" s="1"/>
  <c r="E31" s="1"/>
  <c r="I48" i="2" s="1"/>
  <c r="AI73" i="8"/>
  <c r="BC16"/>
  <c r="BD16"/>
  <c r="F57" i="7" s="1"/>
  <c r="F85" s="1"/>
  <c r="H48" i="2" s="1"/>
  <c r="AI108" i="8"/>
  <c r="BC13"/>
  <c r="Q73"/>
  <c r="H85" i="2"/>
  <c r="L85" s="1"/>
  <c r="H87"/>
  <c r="L87" s="1"/>
  <c r="H89"/>
  <c r="L89" s="1"/>
  <c r="H91"/>
  <c r="L91" s="1"/>
  <c r="H93"/>
  <c r="L93" s="1"/>
  <c r="H95"/>
  <c r="L95" s="1"/>
  <c r="H97"/>
  <c r="L97" s="1"/>
  <c r="H99"/>
  <c r="L99" s="1"/>
  <c r="H101"/>
  <c r="L101" s="1"/>
  <c r="H103"/>
  <c r="L103" s="1"/>
  <c r="H84"/>
  <c r="L84" s="1"/>
  <c r="H86"/>
  <c r="L86" s="1"/>
  <c r="H88"/>
  <c r="L88" s="1"/>
  <c r="H90"/>
  <c r="L90" s="1"/>
  <c r="H92"/>
  <c r="L92" s="1"/>
  <c r="H94"/>
  <c r="L94" s="1"/>
  <c r="H96"/>
  <c r="L96" s="1"/>
  <c r="H98"/>
  <c r="L98" s="1"/>
  <c r="H100"/>
  <c r="L100" s="1"/>
  <c r="H102"/>
  <c r="L102" s="1"/>
  <c r="H104"/>
  <c r="L104" s="1"/>
  <c r="H105"/>
  <c r="L105" s="1"/>
  <c r="H51"/>
  <c r="L51" s="1"/>
  <c r="H53"/>
  <c r="L53" s="1"/>
  <c r="H55"/>
  <c r="L55" s="1"/>
  <c r="H57"/>
  <c r="L57" s="1"/>
  <c r="H59"/>
  <c r="L59" s="1"/>
  <c r="H61"/>
  <c r="L61" s="1"/>
  <c r="H62"/>
  <c r="L62" s="1"/>
  <c r="H63"/>
  <c r="L63" s="1"/>
  <c r="H64"/>
  <c r="L64" s="1"/>
  <c r="H65"/>
  <c r="L65" s="1"/>
  <c r="H66"/>
  <c r="L66" s="1"/>
  <c r="H67"/>
  <c r="L67" s="1"/>
  <c r="H68"/>
  <c r="L68" s="1"/>
  <c r="H69"/>
  <c r="L69" s="1"/>
  <c r="H70"/>
  <c r="L70" s="1"/>
  <c r="H71"/>
  <c r="L71" s="1"/>
  <c r="H72"/>
  <c r="L72" s="1"/>
  <c r="H52"/>
  <c r="L52" s="1"/>
  <c r="H56"/>
  <c r="L56" s="1"/>
  <c r="H60"/>
  <c r="L60" s="1"/>
  <c r="H50"/>
  <c r="L50" s="1"/>
  <c r="H54"/>
  <c r="L54" s="1"/>
  <c r="H58"/>
  <c r="L58" s="1"/>
  <c r="O80"/>
  <c r="J7" i="3"/>
  <c r="N80" i="2"/>
  <c r="BD12" i="8"/>
  <c r="K108"/>
  <c r="H18" i="2"/>
  <c r="L18" s="1"/>
  <c r="H20"/>
  <c r="L20" s="1"/>
  <c r="H22"/>
  <c r="L22" s="1"/>
  <c r="H24"/>
  <c r="L24" s="1"/>
  <c r="H26"/>
  <c r="L26" s="1"/>
  <c r="H28"/>
  <c r="L28" s="1"/>
  <c r="H30"/>
  <c r="L30" s="1"/>
  <c r="H32"/>
  <c r="L32" s="1"/>
  <c r="H34"/>
  <c r="L34" s="1"/>
  <c r="H36"/>
  <c r="L36" s="1"/>
  <c r="H38"/>
  <c r="L38" s="1"/>
  <c r="H17"/>
  <c r="L17" s="1"/>
  <c r="H19"/>
  <c r="L19" s="1"/>
  <c r="H21"/>
  <c r="L21" s="1"/>
  <c r="H23"/>
  <c r="L23" s="1"/>
  <c r="H25"/>
  <c r="L25" s="1"/>
  <c r="H27"/>
  <c r="L27" s="1"/>
  <c r="H29"/>
  <c r="L29" s="1"/>
  <c r="H31"/>
  <c r="L31" s="1"/>
  <c r="H33"/>
  <c r="L33" s="1"/>
  <c r="H35"/>
  <c r="L35" s="1"/>
  <c r="H37"/>
  <c r="L37" s="1"/>
  <c r="H39"/>
  <c r="L39" s="1"/>
  <c r="O47"/>
  <c r="I7" i="3"/>
  <c r="N47" i="2"/>
  <c r="H41" i="3"/>
  <c r="L81" i="2"/>
  <c r="D9" i="4" s="1"/>
  <c r="D12" s="1"/>
  <c r="L48" i="2" l="1"/>
  <c r="C9" i="4" s="1"/>
  <c r="C12" s="1"/>
  <c r="C17" s="1"/>
  <c r="F83" i="5"/>
  <c r="C84" s="1"/>
  <c r="C85" s="1"/>
  <c r="E91" s="1"/>
  <c r="E89"/>
  <c r="F4" i="2" s="1"/>
  <c r="E81" s="1"/>
  <c r="H67" i="5"/>
  <c r="H81" s="1"/>
  <c r="C81"/>
  <c r="E57" i="7"/>
  <c r="E85" s="1"/>
  <c r="H15" i="2" s="1"/>
  <c r="L15" s="1"/>
  <c r="B9" i="4" s="1"/>
  <c r="B12" s="1"/>
  <c r="B17" s="1"/>
  <c r="I41" i="3"/>
  <c r="J41"/>
  <c r="D17" i="4"/>
  <c r="E85" i="2" l="1"/>
  <c r="E94"/>
  <c r="E64"/>
  <c r="E26"/>
  <c r="E23"/>
  <c r="E48"/>
  <c r="E49"/>
  <c r="E25"/>
  <c r="E101"/>
  <c r="E51"/>
  <c r="E72"/>
  <c r="E50"/>
  <c r="E39"/>
  <c r="E88" i="5"/>
  <c r="F3" i="2" s="1"/>
  <c r="D38" s="1"/>
  <c r="E37"/>
  <c r="E71"/>
  <c r="E99"/>
  <c r="E28"/>
  <c r="E65"/>
  <c r="D82"/>
  <c r="E93"/>
  <c r="E86"/>
  <c r="E102"/>
  <c r="E59"/>
  <c r="E68"/>
  <c r="E18"/>
  <c r="E34"/>
  <c r="E15"/>
  <c r="E31"/>
  <c r="E21"/>
  <c r="E24"/>
  <c r="E63"/>
  <c r="E92"/>
  <c r="E84"/>
  <c r="E52"/>
  <c r="E54"/>
  <c r="E53"/>
  <c r="E96"/>
  <c r="E103"/>
  <c r="E87"/>
  <c r="D15"/>
  <c r="G15" s="1"/>
  <c r="M15" s="1"/>
  <c r="H8" i="3" s="1"/>
  <c r="D55" i="2"/>
  <c r="D60"/>
  <c r="D56"/>
  <c r="D52"/>
  <c r="G52" s="1"/>
  <c r="M52" s="1"/>
  <c r="N52" s="1"/>
  <c r="D48"/>
  <c r="G48" s="1"/>
  <c r="M48" s="1"/>
  <c r="D103"/>
  <c r="G103" s="1"/>
  <c r="M103" s="1"/>
  <c r="N103" s="1"/>
  <c r="D99"/>
  <c r="D95"/>
  <c r="D91"/>
  <c r="D87"/>
  <c r="G87" s="1"/>
  <c r="M87" s="1"/>
  <c r="N87" s="1"/>
  <c r="D84"/>
  <c r="G84" s="1"/>
  <c r="M84" s="1"/>
  <c r="D104"/>
  <c r="D100"/>
  <c r="D96"/>
  <c r="G96" s="1"/>
  <c r="M96" s="1"/>
  <c r="N96" s="1"/>
  <c r="D92"/>
  <c r="D88"/>
  <c r="E89"/>
  <c r="E97"/>
  <c r="E82"/>
  <c r="G82" s="1"/>
  <c r="M82" s="1"/>
  <c r="N82" s="1"/>
  <c r="E90"/>
  <c r="E98"/>
  <c r="E105"/>
  <c r="E55"/>
  <c r="E62"/>
  <c r="E66"/>
  <c r="E70"/>
  <c r="E58"/>
  <c r="E22"/>
  <c r="E30"/>
  <c r="E38"/>
  <c r="E56"/>
  <c r="E19"/>
  <c r="E27"/>
  <c r="E35"/>
  <c r="E29"/>
  <c r="E60"/>
  <c r="E32"/>
  <c r="E16"/>
  <c r="E67"/>
  <c r="E57"/>
  <c r="E100"/>
  <c r="E83"/>
  <c r="E91"/>
  <c r="E33"/>
  <c r="E17"/>
  <c r="E36"/>
  <c r="E20"/>
  <c r="E69"/>
  <c r="E61"/>
  <c r="E104"/>
  <c r="E88"/>
  <c r="E95"/>
  <c r="I8" i="3"/>
  <c r="N48" i="2"/>
  <c r="O48" s="1"/>
  <c r="N84"/>
  <c r="G92" l="1"/>
  <c r="M92" s="1"/>
  <c r="N92" s="1"/>
  <c r="G99"/>
  <c r="M99" s="1"/>
  <c r="N99" s="1"/>
  <c r="D23"/>
  <c r="G23" s="1"/>
  <c r="M23" s="1"/>
  <c r="N23" s="1"/>
  <c r="D31"/>
  <c r="D39"/>
  <c r="G39" s="1"/>
  <c r="M39" s="1"/>
  <c r="N39" s="1"/>
  <c r="D61"/>
  <c r="D19"/>
  <c r="G19" s="1"/>
  <c r="M19" s="1"/>
  <c r="N19" s="1"/>
  <c r="D27"/>
  <c r="D35"/>
  <c r="G35" s="1"/>
  <c r="M35" s="1"/>
  <c r="N35" s="1"/>
  <c r="D53"/>
  <c r="G53" s="1"/>
  <c r="M53" s="1"/>
  <c r="N53" s="1"/>
  <c r="D63"/>
  <c r="G63" s="1"/>
  <c r="M63" s="1"/>
  <c r="N63" s="1"/>
  <c r="D65"/>
  <c r="G65" s="1"/>
  <c r="M65" s="1"/>
  <c r="N65" s="1"/>
  <c r="D67"/>
  <c r="D69"/>
  <c r="D71"/>
  <c r="G71" s="1"/>
  <c r="M71" s="1"/>
  <c r="N71" s="1"/>
  <c r="D16"/>
  <c r="D20"/>
  <c r="G20" s="1"/>
  <c r="M20" s="1"/>
  <c r="N20" s="1"/>
  <c r="D24"/>
  <c r="D28"/>
  <c r="G28" s="1"/>
  <c r="M28" s="1"/>
  <c r="N28" s="1"/>
  <c r="D32"/>
  <c r="D36"/>
  <c r="D102"/>
  <c r="D86"/>
  <c r="D93"/>
  <c r="D58"/>
  <c r="G58" s="1"/>
  <c r="M58" s="1"/>
  <c r="N58" s="1"/>
  <c r="D37"/>
  <c r="G37" s="1"/>
  <c r="M37" s="1"/>
  <c r="N37" s="1"/>
  <c r="D72"/>
  <c r="G72" s="1"/>
  <c r="M72" s="1"/>
  <c r="N72" s="1"/>
  <c r="D94"/>
  <c r="G94" s="1"/>
  <c r="M94" s="1"/>
  <c r="N94" s="1"/>
  <c r="D85"/>
  <c r="G85" s="1"/>
  <c r="M85" s="1"/>
  <c r="N85" s="1"/>
  <c r="D101"/>
  <c r="G101" s="1"/>
  <c r="M101" s="1"/>
  <c r="N101" s="1"/>
  <c r="D21"/>
  <c r="D64"/>
  <c r="G64" s="1"/>
  <c r="M64" s="1"/>
  <c r="N64" s="1"/>
  <c r="D30"/>
  <c r="G30" s="1"/>
  <c r="M30" s="1"/>
  <c r="N30" s="1"/>
  <c r="G38"/>
  <c r="M38" s="1"/>
  <c r="N38" s="1"/>
  <c r="G31"/>
  <c r="M31" s="1"/>
  <c r="N31" s="1"/>
  <c r="D50"/>
  <c r="G50" s="1"/>
  <c r="M50" s="1"/>
  <c r="N50" s="1"/>
  <c r="D59"/>
  <c r="D29"/>
  <c r="G29" s="1"/>
  <c r="M29" s="1"/>
  <c r="N29" s="1"/>
  <c r="D57"/>
  <c r="G57" s="1"/>
  <c r="M57" s="1"/>
  <c r="N57" s="1"/>
  <c r="D68"/>
  <c r="D22"/>
  <c r="G22" s="1"/>
  <c r="M22" s="1"/>
  <c r="N22" s="1"/>
  <c r="D83"/>
  <c r="G83" s="1"/>
  <c r="M83" s="1"/>
  <c r="D98"/>
  <c r="G98" s="1"/>
  <c r="M98" s="1"/>
  <c r="N98" s="1"/>
  <c r="D89"/>
  <c r="G89" s="1"/>
  <c r="M89" s="1"/>
  <c r="N89" s="1"/>
  <c r="D105"/>
  <c r="G105" s="1"/>
  <c r="M105" s="1"/>
  <c r="N105" s="1"/>
  <c r="D51"/>
  <c r="G51" s="1"/>
  <c r="M51" s="1"/>
  <c r="N51" s="1"/>
  <c r="D25"/>
  <c r="G25" s="1"/>
  <c r="M25" s="1"/>
  <c r="N25" s="1"/>
  <c r="D49"/>
  <c r="G49" s="1"/>
  <c r="M49" s="1"/>
  <c r="N49" s="1"/>
  <c r="D66"/>
  <c r="G66" s="1"/>
  <c r="M66" s="1"/>
  <c r="N66" s="1"/>
  <c r="D18"/>
  <c r="G18" s="1"/>
  <c r="M18" s="1"/>
  <c r="N18" s="1"/>
  <c r="D34"/>
  <c r="D90"/>
  <c r="G90" s="1"/>
  <c r="M90" s="1"/>
  <c r="N90" s="1"/>
  <c r="D81"/>
  <c r="G81" s="1"/>
  <c r="M81" s="1"/>
  <c r="D97"/>
  <c r="G97" s="1"/>
  <c r="M97" s="1"/>
  <c r="N97" s="1"/>
  <c r="D54"/>
  <c r="G54" s="1"/>
  <c r="M54" s="1"/>
  <c r="D17"/>
  <c r="G17" s="1"/>
  <c r="M17" s="1"/>
  <c r="N17" s="1"/>
  <c r="D33"/>
  <c r="G33" s="1"/>
  <c r="M33" s="1"/>
  <c r="N33" s="1"/>
  <c r="D62"/>
  <c r="G62" s="1"/>
  <c r="M62" s="1"/>
  <c r="N62" s="1"/>
  <c r="D70"/>
  <c r="G70" s="1"/>
  <c r="M70" s="1"/>
  <c r="N70" s="1"/>
  <c r="D26"/>
  <c r="G26" s="1"/>
  <c r="M26" s="1"/>
  <c r="N26" s="1"/>
  <c r="G34"/>
  <c r="M34" s="1"/>
  <c r="N34" s="1"/>
  <c r="G21"/>
  <c r="M21" s="1"/>
  <c r="N21" s="1"/>
  <c r="G24"/>
  <c r="M24" s="1"/>
  <c r="N24" s="1"/>
  <c r="G86"/>
  <c r="M86" s="1"/>
  <c r="N86" s="1"/>
  <c r="G102"/>
  <c r="M102" s="1"/>
  <c r="N102" s="1"/>
  <c r="G93"/>
  <c r="M93" s="1"/>
  <c r="N93" s="1"/>
  <c r="G59"/>
  <c r="M59" s="1"/>
  <c r="N59" s="1"/>
  <c r="G68"/>
  <c r="M68" s="1"/>
  <c r="N68" s="1"/>
  <c r="G88"/>
  <c r="M88" s="1"/>
  <c r="N88" s="1"/>
  <c r="G104"/>
  <c r="M104" s="1"/>
  <c r="N104" s="1"/>
  <c r="G95"/>
  <c r="M95" s="1"/>
  <c r="N95" s="1"/>
  <c r="G60"/>
  <c r="M60" s="1"/>
  <c r="N60" s="1"/>
  <c r="G61"/>
  <c r="M61" s="1"/>
  <c r="N61" s="1"/>
  <c r="G69"/>
  <c r="M69" s="1"/>
  <c r="N69" s="1"/>
  <c r="G16"/>
  <c r="M16" s="1"/>
  <c r="N16" s="1"/>
  <c r="G32"/>
  <c r="M32" s="1"/>
  <c r="N32" s="1"/>
  <c r="G100"/>
  <c r="M100" s="1"/>
  <c r="N100" s="1"/>
  <c r="G91"/>
  <c r="M91" s="1"/>
  <c r="N91" s="1"/>
  <c r="G56"/>
  <c r="M56" s="1"/>
  <c r="N56" s="1"/>
  <c r="G55"/>
  <c r="M55" s="1"/>
  <c r="N55" s="1"/>
  <c r="G27"/>
  <c r="M27" s="1"/>
  <c r="N27" s="1"/>
  <c r="G67"/>
  <c r="M67" s="1"/>
  <c r="N67" s="1"/>
  <c r="G36"/>
  <c r="M36" s="1"/>
  <c r="N36" s="1"/>
  <c r="N15"/>
  <c r="O15" s="1"/>
  <c r="O49"/>
  <c r="I42" i="3"/>
  <c r="C18" i="4"/>
  <c r="N54" i="2" l="1"/>
  <c r="N83"/>
  <c r="J8" i="3"/>
  <c r="J9" s="1"/>
  <c r="J10" s="1"/>
  <c r="J11" s="1"/>
  <c r="J12" s="1"/>
  <c r="J13" s="1"/>
  <c r="J14" s="1"/>
  <c r="J15" s="1"/>
  <c r="J16" s="1"/>
  <c r="J17" s="1"/>
  <c r="J18" s="1"/>
  <c r="J19" s="1"/>
  <c r="J20" s="1"/>
  <c r="J21" s="1"/>
  <c r="J22" s="1"/>
  <c r="J23" s="1"/>
  <c r="J24" s="1"/>
  <c r="J25" s="1"/>
  <c r="J26" s="1"/>
  <c r="J27" s="1"/>
  <c r="J28" s="1"/>
  <c r="J29" s="1"/>
  <c r="J30" s="1"/>
  <c r="J31" s="1"/>
  <c r="J32" s="1"/>
  <c r="N81" i="2"/>
  <c r="O81" s="1"/>
  <c r="I9" i="3"/>
  <c r="I10" s="1"/>
  <c r="I11" s="1"/>
  <c r="I12" s="1"/>
  <c r="I13" s="1"/>
  <c r="I14" s="1"/>
  <c r="I15" s="1"/>
  <c r="I16" s="1"/>
  <c r="I17" s="1"/>
  <c r="I18" s="1"/>
  <c r="I19" s="1"/>
  <c r="I20" s="1"/>
  <c r="I21" s="1"/>
  <c r="I22" s="1"/>
  <c r="I23" s="1"/>
  <c r="I24" s="1"/>
  <c r="I25" s="1"/>
  <c r="I26" s="1"/>
  <c r="I27" s="1"/>
  <c r="I28" s="1"/>
  <c r="I29" s="1"/>
  <c r="I30" s="1"/>
  <c r="I31" s="1"/>
  <c r="I32" s="1"/>
  <c r="O16" i="2"/>
  <c r="O17" s="1"/>
  <c r="H9" i="3"/>
  <c r="H10" s="1"/>
  <c r="H11" s="1"/>
  <c r="H12" s="1"/>
  <c r="H13" s="1"/>
  <c r="H14" s="1"/>
  <c r="H15" s="1"/>
  <c r="H16" s="1"/>
  <c r="H17" s="1"/>
  <c r="H18" s="1"/>
  <c r="H19" s="1"/>
  <c r="H20" s="1"/>
  <c r="H21" s="1"/>
  <c r="H22" s="1"/>
  <c r="H23" s="1"/>
  <c r="H24" s="1"/>
  <c r="H25" s="1"/>
  <c r="H26" s="1"/>
  <c r="H27" s="1"/>
  <c r="H28" s="1"/>
  <c r="H29" s="1"/>
  <c r="H30" s="1"/>
  <c r="H31" s="1"/>
  <c r="H32" s="1"/>
  <c r="H42"/>
  <c r="B18" i="4"/>
  <c r="H43" i="3"/>
  <c r="I43"/>
  <c r="O50" i="2"/>
  <c r="C19" i="4"/>
  <c r="O82" i="2" l="1"/>
  <c r="J42" i="3"/>
  <c r="D18" i="4"/>
  <c r="B19"/>
  <c r="O51" i="2"/>
  <c r="I44" i="3"/>
  <c r="C20" i="4"/>
  <c r="O18" i="2"/>
  <c r="H44" i="3"/>
  <c r="B20" i="4"/>
  <c r="J43" i="3" l="1"/>
  <c r="O83" i="2"/>
  <c r="D19" i="4"/>
  <c r="O19" i="2"/>
  <c r="H45" i="3"/>
  <c r="B21" i="4"/>
  <c r="O52" i="2"/>
  <c r="I45" i="3"/>
  <c r="C21" i="4"/>
  <c r="O84" i="2" l="1"/>
  <c r="D20" i="4"/>
  <c r="J44" i="3"/>
  <c r="H46"/>
  <c r="O20" i="2"/>
  <c r="B22" i="4"/>
  <c r="O53" i="2"/>
  <c r="I46" i="3"/>
  <c r="C22" i="4"/>
  <c r="D21" l="1"/>
  <c r="J45" i="3"/>
  <c r="O85" i="2"/>
  <c r="I47" i="3"/>
  <c r="O54" i="2"/>
  <c r="C23" i="4"/>
  <c r="O21" i="2"/>
  <c r="H47" i="3"/>
  <c r="B23" i="4"/>
  <c r="O86" i="2" l="1"/>
  <c r="J46" i="3"/>
  <c r="D22" i="4"/>
  <c r="O22" i="2"/>
  <c r="H48" i="3"/>
  <c r="B24" i="4"/>
  <c r="O55" i="2"/>
  <c r="I48" i="3"/>
  <c r="C24" i="4"/>
  <c r="D23" l="1"/>
  <c r="J47" i="3"/>
  <c r="O87" i="2"/>
  <c r="I49" i="3"/>
  <c r="O56" i="2"/>
  <c r="C25" i="4"/>
  <c r="H49" i="3"/>
  <c r="O23" i="2"/>
  <c r="B25" i="4"/>
  <c r="O88" i="2" l="1"/>
  <c r="J48" i="3"/>
  <c r="D24" i="4"/>
  <c r="O24" i="2"/>
  <c r="H50" i="3"/>
  <c r="B26" i="4"/>
  <c r="O57" i="2"/>
  <c r="I50" i="3"/>
  <c r="C26" i="4"/>
  <c r="J49" i="3" l="1"/>
  <c r="O89" i="2"/>
  <c r="D25" i="4"/>
  <c r="O58" i="2"/>
  <c r="I51" i="3"/>
  <c r="C27" i="4"/>
  <c r="O25" i="2"/>
  <c r="H51" i="3"/>
  <c r="B27" i="4"/>
  <c r="J50" i="3" l="1"/>
  <c r="O90" i="2"/>
  <c r="D26" i="4"/>
  <c r="O59" i="2"/>
  <c r="I52" i="3"/>
  <c r="C28" i="4"/>
  <c r="O26" i="2"/>
  <c r="H52" i="3"/>
  <c r="B28" i="4"/>
  <c r="D27" l="1"/>
  <c r="J51" i="3"/>
  <c r="O91" i="2"/>
  <c r="H53" i="3"/>
  <c r="O27" i="2"/>
  <c r="B29" i="4"/>
  <c r="O60" i="2"/>
  <c r="I53" i="3"/>
  <c r="C29" i="4"/>
  <c r="O92" i="2" l="1"/>
  <c r="D28" i="4"/>
  <c r="J52" i="3"/>
  <c r="O61" i="2"/>
  <c r="I54" i="3"/>
  <c r="C30" i="4"/>
  <c r="O28" i="2"/>
  <c r="H54" i="3"/>
  <c r="B30" i="4"/>
  <c r="J53" i="3" l="1"/>
  <c r="O93" i="2"/>
  <c r="D29" i="4"/>
  <c r="O29" i="2"/>
  <c r="H55" i="3"/>
  <c r="B31" i="4"/>
  <c r="O62" i="2"/>
  <c r="I55" i="3"/>
  <c r="C31" i="4"/>
  <c r="J54" i="3" l="1"/>
  <c r="O94" i="2"/>
  <c r="D30" i="4"/>
  <c r="O30" i="2"/>
  <c r="H56" i="3"/>
  <c r="B32" i="4"/>
  <c r="O63" i="2"/>
  <c r="I56" i="3"/>
  <c r="C32" i="4"/>
  <c r="O95" i="2" l="1"/>
  <c r="J55" i="3"/>
  <c r="D31" i="4"/>
  <c r="O64" i="2"/>
  <c r="I57" i="3"/>
  <c r="C33" i="4"/>
  <c r="H57" i="3"/>
  <c r="O31" i="2"/>
  <c r="B33" i="4"/>
  <c r="J56" i="3" l="1"/>
  <c r="D32" i="4"/>
  <c r="O96" i="2"/>
  <c r="O32"/>
  <c r="H58" i="3"/>
  <c r="B34" i="4"/>
  <c r="O65" i="2"/>
  <c r="I58" i="3"/>
  <c r="C34" i="4"/>
  <c r="J57" i="3" l="1"/>
  <c r="O97" i="2"/>
  <c r="D33" i="4"/>
  <c r="O33" i="2"/>
  <c r="H59" i="3"/>
  <c r="B35" i="4"/>
  <c r="O66" i="2"/>
  <c r="I59" i="3"/>
  <c r="C35" i="4"/>
  <c r="D34" l="1"/>
  <c r="J58" i="3"/>
  <c r="O98" i="2"/>
  <c r="O67"/>
  <c r="I60" i="3"/>
  <c r="C36" i="4"/>
  <c r="O34" i="2"/>
  <c r="H60" i="3"/>
  <c r="B36" i="4"/>
  <c r="O99" i="2" l="1"/>
  <c r="D35" i="4"/>
  <c r="J59" i="3"/>
  <c r="O35" i="2"/>
  <c r="H61" i="3"/>
  <c r="B37" i="4"/>
  <c r="O68" i="2"/>
  <c r="I61" i="3"/>
  <c r="C37" i="4"/>
  <c r="J60" i="3" l="1"/>
  <c r="O100" i="2"/>
  <c r="D36" i="4"/>
  <c r="O36" i="2"/>
  <c r="H62" i="3"/>
  <c r="B38" i="4"/>
  <c r="O69" i="2"/>
  <c r="I62" i="3"/>
  <c r="C38" i="4"/>
  <c r="D37" l="1"/>
  <c r="J61" i="3"/>
  <c r="O101" i="2"/>
  <c r="O70"/>
  <c r="I63" i="3"/>
  <c r="C39" i="4"/>
  <c r="O37" i="2"/>
  <c r="H63" i="3"/>
  <c r="B39" i="4"/>
  <c r="O102" i="2" l="1"/>
  <c r="D38" i="4"/>
  <c r="J62" i="3"/>
  <c r="O38" i="2"/>
  <c r="H64" i="3"/>
  <c r="B40" i="4"/>
  <c r="O71" i="2"/>
  <c r="I64" i="3"/>
  <c r="C40" i="4"/>
  <c r="J63" i="3" l="1"/>
  <c r="O103" i="2"/>
  <c r="D39" i="4"/>
  <c r="O39" i="2"/>
  <c r="H65" i="3"/>
  <c r="B41" i="4"/>
  <c r="O72" i="2"/>
  <c r="I65" i="3"/>
  <c r="C41" i="4"/>
  <c r="O104" i="2" l="1"/>
  <c r="J64" i="3"/>
  <c r="D40" i="4"/>
  <c r="I66" i="3"/>
  <c r="C42" i="4"/>
  <c r="H66" i="3"/>
  <c r="B42" i="4"/>
  <c r="O105" i="2" l="1"/>
  <c r="D41" i="4"/>
  <c r="J65" i="3"/>
  <c r="J66" l="1"/>
  <c r="D42" i="4"/>
</calcChain>
</file>

<file path=xl/comments1.xml><?xml version="1.0" encoding="utf-8"?>
<comments xmlns="http://schemas.openxmlformats.org/spreadsheetml/2006/main">
  <authors>
    <author>Un utilisateur satisfait de Microsoft Office</author>
  </authors>
  <commentList>
    <comment ref="A21" authorId="0">
      <text>
        <r>
          <rPr>
            <b/>
            <sz val="8"/>
            <color indexed="81"/>
            <rFont val="Tahoma"/>
            <family val="2"/>
          </rPr>
          <t>Des notes spécifiques sont ajoutées lorsqu'il y a un petit coin rouge.</t>
        </r>
        <r>
          <rPr>
            <sz val="8"/>
            <color indexed="81"/>
            <rFont val="Tahoma"/>
            <family val="2"/>
          </rPr>
          <t xml:space="preserve">
</t>
        </r>
      </text>
    </comment>
  </commentList>
</comments>
</file>

<file path=xl/comments2.xml><?xml version="1.0" encoding="utf-8"?>
<comments xmlns="http://schemas.openxmlformats.org/spreadsheetml/2006/main">
  <authors>
    <author>Jollin Charest</author>
    <author>Un utilisateur satisfait de Microsoft Office</author>
    <author>PE</author>
  </authors>
  <commentList>
    <comment ref="F3" authorId="0">
      <text>
        <r>
          <rPr>
            <b/>
            <sz val="10"/>
            <color indexed="81"/>
            <rFont val="Tahoma"/>
            <family val="2"/>
          </rPr>
          <t xml:space="preserve">Voir la page </t>
        </r>
        <r>
          <rPr>
            <b/>
            <i/>
            <sz val="10"/>
            <color indexed="81"/>
            <rFont val="Tahoma"/>
            <family val="2"/>
          </rPr>
          <t>Revenu</t>
        </r>
        <r>
          <rPr>
            <b/>
            <sz val="10"/>
            <color indexed="81"/>
            <rFont val="Tahoma"/>
            <family val="2"/>
          </rPr>
          <t xml:space="preserve"> pour inclure les frais reliés à la mise en marché</t>
        </r>
        <r>
          <rPr>
            <sz val="8"/>
            <color indexed="81"/>
            <rFont val="Tahoma"/>
            <family val="2"/>
          </rPr>
          <t xml:space="preserve">
</t>
        </r>
      </text>
    </comment>
    <comment ref="B5" authorId="1">
      <text>
        <r>
          <rPr>
            <b/>
            <sz val="10"/>
            <color indexed="81"/>
            <rFont val="Tahoma"/>
            <family val="2"/>
          </rPr>
          <t>Insérer 0$ dans un cas où le fond de terrain est déjà payé.</t>
        </r>
        <r>
          <rPr>
            <sz val="8"/>
            <color indexed="81"/>
            <rFont val="Tahoma"/>
            <family val="2"/>
          </rPr>
          <t xml:space="preserve">
</t>
        </r>
      </text>
    </comment>
    <comment ref="B6" authorId="1">
      <text>
        <r>
          <rPr>
            <b/>
            <sz val="10"/>
            <color indexed="81"/>
            <rFont val="Tahoma"/>
            <family val="2"/>
          </rPr>
          <t>Taux d'intérêt réel = taux d'intérêt actuel - taux d'inflation</t>
        </r>
      </text>
    </comment>
    <comment ref="E11" authorId="0">
      <text>
        <r>
          <rPr>
            <b/>
            <sz val="8"/>
            <color indexed="81"/>
            <rFont val="Tahoma"/>
            <family val="2"/>
          </rPr>
          <t xml:space="preserve">Voir la page </t>
        </r>
        <r>
          <rPr>
            <b/>
            <i/>
            <sz val="8"/>
            <color indexed="81"/>
            <rFont val="Tahoma"/>
            <family val="2"/>
          </rPr>
          <t>Revenu</t>
        </r>
        <r>
          <rPr>
            <b/>
            <sz val="8"/>
            <color indexed="81"/>
            <rFont val="Tahoma"/>
            <family val="2"/>
          </rPr>
          <t xml:space="preserve"> pour inclure les frais reliés à la mise en marché</t>
        </r>
        <r>
          <rPr>
            <sz val="8"/>
            <color indexed="81"/>
            <rFont val="Tahoma"/>
            <family val="2"/>
          </rPr>
          <t xml:space="preserve">
</t>
        </r>
      </text>
    </comment>
    <comment ref="J11" authorId="1">
      <text>
        <r>
          <rPr>
            <b/>
            <sz val="8"/>
            <color indexed="81"/>
            <rFont val="Tahoma"/>
            <family val="2"/>
          </rPr>
          <t xml:space="preserve">Cueilleurs payés à l'heure
</t>
        </r>
      </text>
    </comment>
    <comment ref="K11" authorId="2">
      <text>
        <r>
          <rPr>
            <b/>
            <sz val="8"/>
            <color indexed="81"/>
            <rFont val="Tahoma"/>
            <family val="2"/>
          </rPr>
          <t>Canada GAP. Inclure ici autres dépenses du même ordre</t>
        </r>
      </text>
    </comment>
    <comment ref="M11" authorId="1">
      <text>
        <r>
          <rPr>
            <b/>
            <sz val="8"/>
            <color indexed="81"/>
            <rFont val="Tahoma"/>
            <family val="2"/>
          </rPr>
          <t>Il n'est pas recommandé d'utiliser le fonds de roulement pour les coûts d'implantation</t>
        </r>
        <r>
          <rPr>
            <sz val="8"/>
            <color indexed="81"/>
            <rFont val="Tahoma"/>
            <family val="2"/>
          </rPr>
          <t xml:space="preserve">
</t>
        </r>
      </text>
    </comment>
    <comment ref="N11" authorId="1">
      <text>
        <r>
          <rPr>
            <b/>
            <sz val="8"/>
            <color indexed="81"/>
            <rFont val="Tahoma"/>
            <family val="2"/>
          </rPr>
          <t xml:space="preserve">La valeur actualisée nette compare la valeur d’un dollar d’aujourd’hui avec le même dollar dans le futur, après avoir considéré l’inflation et le taux d’intérêt. Un dollar reçu aujourd'hui vaut plus q'un dollar reçu dans 10 ans car le pouvoir d'achat d'un dollar diminue avec l'inflation. 
VAN= -I+En FRi/(1+t)i
Où: I= Investissement initial, E = Somme,  FR=Fonds de roulement de l’année i, t=Taux d’intérêt réel, n=durée du projet.  
    </t>
        </r>
        <r>
          <rPr>
            <sz val="8"/>
            <color indexed="81"/>
            <rFont val="Tahoma"/>
            <family val="2"/>
          </rPr>
          <t xml:space="preserve">
</t>
        </r>
      </text>
    </comment>
    <comment ref="D12" authorId="0">
      <text>
        <r>
          <rPr>
            <b/>
            <sz val="8"/>
            <color indexed="81"/>
            <rFont val="Tahoma"/>
            <family val="2"/>
          </rPr>
          <t>Pommes entreposées seulement</t>
        </r>
        <r>
          <rPr>
            <sz val="8"/>
            <color indexed="81"/>
            <rFont val="Tahoma"/>
            <family val="2"/>
          </rPr>
          <t xml:space="preserve">
</t>
        </r>
      </text>
    </comment>
    <comment ref="E12" authorId="0">
      <text>
        <r>
          <rPr>
            <b/>
            <sz val="8"/>
            <color indexed="81"/>
            <rFont val="Tahoma"/>
            <family val="2"/>
          </rPr>
          <t>Pommes entreposées seulement</t>
        </r>
        <r>
          <rPr>
            <sz val="8"/>
            <color indexed="81"/>
            <rFont val="Tahoma"/>
            <family val="2"/>
          </rPr>
          <t xml:space="preserve">
</t>
        </r>
      </text>
    </comment>
    <comment ref="A34" authorId="1">
      <text>
        <r>
          <rPr>
            <b/>
            <sz val="8"/>
            <color indexed="81"/>
            <rFont val="Tahoma"/>
            <family val="2"/>
          </rPr>
          <t xml:space="preserve">Il peut être préférable de renouveler une plantation à haute densité avant 25 ans.
</t>
        </r>
      </text>
    </comment>
    <comment ref="J44" authorId="0">
      <text>
        <r>
          <rPr>
            <b/>
            <sz val="8"/>
            <color indexed="81"/>
            <rFont val="Tahoma"/>
            <family val="2"/>
          </rPr>
          <t xml:space="preserve">Cueilleurs payés à l'heure
</t>
        </r>
        <r>
          <rPr>
            <sz val="8"/>
            <color indexed="81"/>
            <rFont val="Tahoma"/>
            <family val="2"/>
          </rPr>
          <t xml:space="preserve">
</t>
        </r>
      </text>
    </comment>
    <comment ref="K44" authorId="2">
      <text>
        <r>
          <rPr>
            <b/>
            <sz val="8"/>
            <color indexed="81"/>
            <rFont val="Tahoma"/>
            <family val="2"/>
          </rPr>
          <t>Canada GAP. Inclure ici autres dépenses du même ordre</t>
        </r>
      </text>
    </comment>
    <comment ref="J77" authorId="1">
      <text>
        <r>
          <rPr>
            <sz val="8"/>
            <color indexed="81"/>
            <rFont val="Tahoma"/>
            <family val="2"/>
          </rPr>
          <t xml:space="preserve">Coût de récolte réduit les 8 premières années.
</t>
        </r>
      </text>
    </comment>
    <comment ref="K77" authorId="2">
      <text>
        <r>
          <rPr>
            <b/>
            <sz val="8"/>
            <color indexed="81"/>
            <rFont val="Tahoma"/>
            <family val="2"/>
          </rPr>
          <t>Canada GAP. Inclure ici autres dépenses du même ordre</t>
        </r>
      </text>
    </comment>
    <comment ref="M77" authorId="1">
      <text>
        <r>
          <rPr>
            <sz val="8"/>
            <color indexed="81"/>
            <rFont val="Tahoma"/>
            <family val="2"/>
          </rPr>
          <t xml:space="preserve">Il n'est pas recommandé d'utiliser le fond de roulement pour les coûts d'implantation
</t>
        </r>
      </text>
    </comment>
  </commentList>
</comments>
</file>

<file path=xl/comments3.xml><?xml version="1.0" encoding="utf-8"?>
<comments xmlns="http://schemas.openxmlformats.org/spreadsheetml/2006/main">
  <authors>
    <author>Un utilisateur satisfait de Microsoft Office</author>
    <author>PE</author>
  </authors>
  <commentList>
    <comment ref="B2" authorId="0">
      <text>
        <r>
          <rPr>
            <b/>
            <sz val="8"/>
            <color indexed="81"/>
            <rFont val="Tahoma"/>
            <family val="2"/>
          </rPr>
          <t>Cette page n'est pas intégrée aux autres calculs, elle aide cependant à déduire les frais relatifs à la mise en marché
L'exemple est basé sur les prix du plan conjoint de l'année de récolte 2003.</t>
        </r>
        <r>
          <rPr>
            <sz val="8"/>
            <color indexed="81"/>
            <rFont val="Tahoma"/>
            <family val="2"/>
          </rPr>
          <t xml:space="preserve">
</t>
        </r>
      </text>
    </comment>
    <comment ref="B20" authorId="1">
      <text>
        <r>
          <rPr>
            <b/>
            <sz val="8"/>
            <color indexed="81"/>
            <rFont val="Tahoma"/>
            <family val="2"/>
          </rPr>
          <t>Les mêmes frais s'appliquent pour les pommes transformées à la ferme, notamment pour le cidre</t>
        </r>
      </text>
    </comment>
  </commentList>
</comments>
</file>

<file path=xl/comments4.xml><?xml version="1.0" encoding="utf-8"?>
<comments xmlns="http://schemas.openxmlformats.org/spreadsheetml/2006/main">
  <authors>
    <author>Un utilisateur satisfait de Microsoft Office</author>
    <author>Jollin Charest</author>
  </authors>
  <commentList>
    <comment ref="C1" authorId="0">
      <text>
        <r>
          <rPr>
            <b/>
            <sz val="8"/>
            <color indexed="81"/>
            <rFont val="Tahoma"/>
            <family val="2"/>
          </rPr>
          <t>Les chiffres sont basés sur un modèle d'entreprise efficace dont la gestion est exemplaire mais réalisable.
Le rendement et la qualité des fruits sont interreliés avec toutes les opérations de régie. 
La modification de certaines pratiques de régie (taille d'été, éclaircissage, fertilisation etc.) aura une influence sur tout le fichier.</t>
        </r>
        <r>
          <rPr>
            <sz val="8"/>
            <color indexed="81"/>
            <rFont val="Tahoma"/>
            <family val="2"/>
          </rPr>
          <t xml:space="preserve">
</t>
        </r>
        <r>
          <rPr>
            <b/>
            <sz val="8"/>
            <color indexed="81"/>
            <rFont val="Tahoma"/>
            <family val="2"/>
          </rPr>
          <t>Le rendement et la qualité doivent donc être conséquents dans tout le reste du fichier.</t>
        </r>
      </text>
    </comment>
    <comment ref="B7" authorId="0">
      <text>
        <r>
          <rPr>
            <b/>
            <sz val="8"/>
            <color indexed="81"/>
            <rFont val="Tahoma"/>
            <family val="2"/>
          </rPr>
          <t>La modification de la densité peut affecter la validité de certains calculs.  Le rendement par arbre ayant été calculé pour des densités de 2200, 1100 et 500 pommiers/ha</t>
        </r>
      </text>
    </comment>
    <comment ref="C11" authorId="0">
      <text>
        <r>
          <rPr>
            <b/>
            <sz val="8"/>
            <color indexed="81"/>
            <rFont val="Tahoma"/>
            <family val="2"/>
          </rPr>
          <t>Rendement moyen obtenu pour les 4 premières années dans les parcelles du RECUPOM à Frelighsburg avec des porte-greffes de vigueur M-9 et le cultivar McIntosh</t>
        </r>
      </text>
    </comment>
    <comment ref="E11" authorId="0">
      <text>
        <r>
          <rPr>
            <b/>
            <sz val="8"/>
            <color indexed="81"/>
            <rFont val="Tahoma"/>
            <family val="2"/>
          </rPr>
          <t>Pourcentage de qualité à la récolte ou au moment de la vente est subjectif</t>
        </r>
      </text>
    </comment>
    <comment ref="H11" authorId="0">
      <text>
        <r>
          <rPr>
            <b/>
            <sz val="8"/>
            <color indexed="81"/>
            <rFont val="Tahoma"/>
            <family val="2"/>
          </rPr>
          <t xml:space="preserve">Rendement moyen obtenu pour les 8 premières années dans les parcelles du RECUPOM à Frelighsburg le porte-greffe M-26 et le cultivar McIntosh
</t>
        </r>
      </text>
    </comment>
    <comment ref="J11" authorId="1">
      <text>
        <r>
          <rPr>
            <b/>
            <sz val="8"/>
            <color indexed="81"/>
            <rFont val="Tahoma"/>
            <family val="2"/>
          </rPr>
          <t>Pourcentage de qualité à la récolte ou au moment de la vente est subjectif</t>
        </r>
        <r>
          <rPr>
            <sz val="8"/>
            <color indexed="81"/>
            <rFont val="Tahoma"/>
            <family val="2"/>
          </rPr>
          <t xml:space="preserve">
</t>
        </r>
      </text>
    </comment>
    <comment ref="M11" authorId="0">
      <text>
        <r>
          <rPr>
            <b/>
            <sz val="8"/>
            <color indexed="81"/>
            <rFont val="Tahoma"/>
            <family val="2"/>
          </rPr>
          <t>Rendement moyen obtenu pour les 8 premières années dans les parcelles du RECUPOM à Frelighsburg des porte-greffes de vigueur MM-106 et le cultivar McIntosh</t>
        </r>
        <r>
          <rPr>
            <sz val="8"/>
            <color indexed="81"/>
            <rFont val="Tahoma"/>
            <family val="2"/>
          </rPr>
          <t xml:space="preserve">
</t>
        </r>
      </text>
    </comment>
    <comment ref="O11" authorId="1">
      <text>
        <r>
          <rPr>
            <b/>
            <sz val="8"/>
            <color indexed="81"/>
            <rFont val="Tahoma"/>
            <family val="2"/>
          </rPr>
          <t>Pourcentage de qualité à la récolte ou au moment de la vente est subjectif</t>
        </r>
        <r>
          <rPr>
            <sz val="8"/>
            <color indexed="81"/>
            <rFont val="Tahoma"/>
            <family val="2"/>
          </rPr>
          <t xml:space="preserve">
</t>
        </r>
      </text>
    </comment>
    <comment ref="A31" authorId="0">
      <text>
        <r>
          <rPr>
            <sz val="8"/>
            <color indexed="81"/>
            <rFont val="Tahoma"/>
            <family val="2"/>
          </rPr>
          <t xml:space="preserve">Il est probable qu'il soit préférable de renouveler la parcelle après 20 ans dans la très haute densité particulièrement
</t>
        </r>
      </text>
    </comment>
  </commentList>
</comments>
</file>

<file path=xl/comments5.xml><?xml version="1.0" encoding="utf-8"?>
<comments xmlns="http://schemas.openxmlformats.org/spreadsheetml/2006/main">
  <authors>
    <author>Un utilisateur satisfait de Microsoft Office</author>
    <author>Propriétaire</author>
  </authors>
  <commentList>
    <comment ref="A4" authorId="0">
      <text>
        <r>
          <rPr>
            <b/>
            <sz val="8"/>
            <color indexed="81"/>
            <rFont val="Tahoma"/>
            <family val="2"/>
          </rPr>
          <t>Les frais fixes ne sont pas considérés dans le calcul des coûts d'implantation</t>
        </r>
        <r>
          <rPr>
            <sz val="8"/>
            <color indexed="81"/>
            <rFont val="Tahoma"/>
            <family val="2"/>
          </rPr>
          <t xml:space="preserve">
</t>
        </r>
      </text>
    </comment>
    <comment ref="A12" authorId="0">
      <text>
        <r>
          <rPr>
            <b/>
            <sz val="8"/>
            <color indexed="81"/>
            <rFont val="Tahoma"/>
            <family val="2"/>
          </rPr>
          <t xml:space="preserve">La préparation du terrain peut être faite en bande ce qui réduit les coûts.
</t>
        </r>
      </text>
    </comment>
    <comment ref="F12" authorId="0">
      <text>
        <r>
          <rPr>
            <b/>
            <sz val="8"/>
            <color indexed="81"/>
            <rFont val="Tahoma"/>
            <family val="2"/>
          </rPr>
          <t>Les coûts inclus les frais fixes et variables (essence, réparation...)et l'opération de la machinerie.  Le montant indiqué est le taux à forfait à l'hectare.
Référence: CRAAQ références économiques</t>
        </r>
      </text>
    </comment>
    <comment ref="A16" authorId="0">
      <text>
        <r>
          <rPr>
            <b/>
            <sz val="8"/>
            <color indexed="81"/>
            <rFont val="Tahoma"/>
            <family val="2"/>
          </rPr>
          <t xml:space="preserve">Drain enrobé de 12 m d'espacement, 830m/ha.
</t>
        </r>
      </text>
    </comment>
    <comment ref="A20" authorId="0">
      <text>
        <r>
          <rPr>
            <b/>
            <sz val="8"/>
            <color indexed="81"/>
            <rFont val="Tahoma"/>
            <family val="2"/>
          </rPr>
          <t xml:space="preserve">Fait à la main.
Comprend les frais d'utilisation du tracteur seulement. Les frais de main-d'œuvre sont calculés dans la page </t>
        </r>
        <r>
          <rPr>
            <b/>
            <i/>
            <sz val="8"/>
            <color indexed="81"/>
            <rFont val="Tahoma"/>
            <family val="2"/>
          </rPr>
          <t>Main-d'oeuvre</t>
        </r>
        <r>
          <rPr>
            <b/>
            <sz val="8"/>
            <color indexed="81"/>
            <rFont val="Tahoma"/>
            <family val="2"/>
          </rPr>
          <t xml:space="preserve">
</t>
        </r>
        <r>
          <rPr>
            <sz val="8"/>
            <color indexed="81"/>
            <rFont val="Tahoma"/>
            <family val="2"/>
          </rPr>
          <t xml:space="preserve">
</t>
        </r>
      </text>
    </comment>
    <comment ref="A25" authorId="0">
      <text>
        <r>
          <rPr>
            <b/>
            <sz val="8"/>
            <color indexed="81"/>
            <rFont val="Tahoma"/>
            <family val="2"/>
          </rPr>
          <t>Chaux dolomique; prix fonction des distances de transport; prix pour 30t minimum, épandage inclus</t>
        </r>
        <r>
          <rPr>
            <sz val="8"/>
            <color indexed="81"/>
            <rFont val="Tahoma"/>
            <family val="2"/>
          </rPr>
          <t xml:space="preserve">
</t>
        </r>
      </text>
    </comment>
    <comment ref="A30" authorId="1">
      <text>
        <r>
          <rPr>
            <b/>
            <sz val="9"/>
            <color indexed="81"/>
            <rFont val="Tahoma"/>
            <family val="2"/>
          </rPr>
          <t>Le coût du fumier est essentiellement son coût de transport et peut donc varier baeucoup</t>
        </r>
      </text>
    </comment>
    <comment ref="A34" authorId="0">
      <text>
        <r>
          <rPr>
            <b/>
            <sz val="8"/>
            <color indexed="81"/>
            <rFont val="Tahoma"/>
            <family val="2"/>
          </rPr>
          <t xml:space="preserve">Le millet perlé est un excellent engrais vert qui a également des propriétés anti-nématodes comparables à la fumigation des sols. </t>
        </r>
        <r>
          <rPr>
            <sz val="8"/>
            <color indexed="81"/>
            <rFont val="Tahoma"/>
            <family val="2"/>
          </rPr>
          <t xml:space="preserve"> 
</t>
        </r>
      </text>
    </comment>
    <comment ref="A55" authorId="0">
      <text>
        <r>
          <rPr>
            <b/>
            <sz val="8"/>
            <color indexed="81"/>
            <rFont val="Tahoma"/>
            <family val="2"/>
          </rPr>
          <t xml:space="preserve">Préférable d'installer les tuteurs avant la plantation pour favoriser un bon enracinement 
</t>
        </r>
      </text>
    </comment>
    <comment ref="A57" authorId="0">
      <text>
        <r>
          <rPr>
            <b/>
            <sz val="8"/>
            <color indexed="81"/>
            <rFont val="Tahoma"/>
            <family val="2"/>
          </rPr>
          <t>Vérifier le prix du matériel utilisé à la page tuteurage</t>
        </r>
      </text>
    </comment>
    <comment ref="A59" authorId="0">
      <text>
        <r>
          <rPr>
            <b/>
            <sz val="8"/>
            <color indexed="81"/>
            <rFont val="Tahoma"/>
            <family val="2"/>
          </rPr>
          <t>Semé sur l'entre-rang seulement.
Voir largeur dans la section pesticide.</t>
        </r>
      </text>
    </comment>
    <comment ref="A60" authorId="0">
      <text>
        <r>
          <rPr>
            <b/>
            <sz val="8"/>
            <color indexed="81"/>
            <rFont val="Tahoma"/>
            <family val="2"/>
          </rPr>
          <t>Lab Compagnon:  
50% raygrass vivace Prélude
30% fétuque Jamestown
20% fétuque rouge reptans</t>
        </r>
        <r>
          <rPr>
            <sz val="8"/>
            <color indexed="81"/>
            <rFont val="Tahoma"/>
            <family val="2"/>
          </rPr>
          <t xml:space="preserve">
</t>
        </r>
      </text>
    </comment>
    <comment ref="C65" authorId="0">
      <text>
        <r>
          <rPr>
            <b/>
            <sz val="8"/>
            <color indexed="81"/>
            <rFont val="Tahoma"/>
            <family val="2"/>
          </rPr>
          <t xml:space="preserve">La plantation doit être faite aussitôt que possible au printemps, c'est pourquoi tout doit déjà être préparé à l'automne.
</t>
        </r>
      </text>
    </comment>
    <comment ref="A68" authorId="0">
      <text>
        <r>
          <rPr>
            <b/>
            <sz val="8"/>
            <color indexed="81"/>
            <rFont val="Tahoma"/>
            <family val="2"/>
          </rPr>
          <t>Protecteur plastique 50 cm</t>
        </r>
        <r>
          <rPr>
            <sz val="8"/>
            <color indexed="81"/>
            <rFont val="Tahoma"/>
            <family val="2"/>
          </rPr>
          <t xml:space="preserve">
</t>
        </r>
      </text>
    </comment>
    <comment ref="A82" authorId="0">
      <text>
        <r>
          <rPr>
            <b/>
            <sz val="8"/>
            <color indexed="81"/>
            <rFont val="Tahoma"/>
            <family val="2"/>
          </rPr>
          <t>Voir détails dans la page pesticide</t>
        </r>
      </text>
    </comment>
    <comment ref="A93" authorId="0">
      <text>
        <r>
          <rPr>
            <b/>
            <sz val="8"/>
            <color indexed="81"/>
            <rFont val="Tahoma"/>
            <family val="2"/>
          </rPr>
          <t>Voir détails dans la page pesticide</t>
        </r>
      </text>
    </comment>
    <comment ref="A104" authorId="0">
      <text>
        <r>
          <rPr>
            <b/>
            <sz val="8"/>
            <color indexed="81"/>
            <rFont val="Tahoma"/>
            <family val="2"/>
          </rPr>
          <t>Ou alors élastiques ou ficelles pour plier les branches</t>
        </r>
        <r>
          <rPr>
            <sz val="8"/>
            <color indexed="81"/>
            <rFont val="Tahoma"/>
            <family val="2"/>
          </rPr>
          <t xml:space="preserve">
</t>
        </r>
      </text>
    </comment>
    <comment ref="E142" authorId="0">
      <text>
        <r>
          <rPr>
            <b/>
            <sz val="8"/>
            <color indexed="81"/>
            <rFont val="Tahoma"/>
            <family val="2"/>
          </rPr>
          <t xml:space="preserve">Voir la section TRV de la page </t>
        </r>
        <r>
          <rPr>
            <b/>
            <i/>
            <sz val="8"/>
            <color indexed="81"/>
            <rFont val="Tahoma"/>
            <family val="2"/>
          </rPr>
          <t>Pesticide</t>
        </r>
        <r>
          <rPr>
            <sz val="8"/>
            <color indexed="81"/>
            <rFont val="Tahoma"/>
            <family val="2"/>
          </rPr>
          <t xml:space="preserve">
</t>
        </r>
      </text>
    </comment>
    <comment ref="A150" authorId="0">
      <text>
        <r>
          <rPr>
            <b/>
            <sz val="8"/>
            <color indexed="81"/>
            <rFont val="Tahoma"/>
            <family val="2"/>
          </rPr>
          <t>La majorité des pulvérisations sont faites en mélange avec les pesticides</t>
        </r>
        <r>
          <rPr>
            <sz val="8"/>
            <color indexed="81"/>
            <rFont val="Tahoma"/>
            <family val="2"/>
          </rPr>
          <t xml:space="preserve">
</t>
        </r>
      </text>
    </comment>
  </commentList>
</comments>
</file>

<file path=xl/comments6.xml><?xml version="1.0" encoding="utf-8"?>
<comments xmlns="http://schemas.openxmlformats.org/spreadsheetml/2006/main">
  <authors>
    <author>Un utilisateur satisfait de Microsoft Office</author>
    <author>PE</author>
  </authors>
  <commentList>
    <comment ref="A5" authorId="0">
      <text>
        <r>
          <rPr>
            <b/>
            <sz val="8"/>
            <color indexed="81"/>
            <rFont val="Tahoma"/>
            <family val="2"/>
          </rPr>
          <t>Le choix des pesticides n'est qu'un exemple.  Les applications de pesticides devraient être effectuées selon les résultats du dépistage des ravageurs.</t>
        </r>
        <r>
          <rPr>
            <sz val="8"/>
            <color indexed="81"/>
            <rFont val="Tahoma"/>
            <family val="2"/>
          </rPr>
          <t xml:space="preserve">
</t>
        </r>
      </text>
    </comment>
    <comment ref="E28" authorId="0">
      <text>
        <r>
          <rPr>
            <b/>
            <sz val="8"/>
            <color indexed="81"/>
            <rFont val="Tahoma"/>
            <family val="2"/>
          </rPr>
          <t>1 litre = 1 Kg</t>
        </r>
        <r>
          <rPr>
            <sz val="8"/>
            <color indexed="81"/>
            <rFont val="Tahoma"/>
            <family val="2"/>
          </rPr>
          <t xml:space="preserve">
</t>
        </r>
      </text>
    </comment>
    <comment ref="C40" authorId="0">
      <text>
        <r>
          <rPr>
            <b/>
            <sz val="8"/>
            <color indexed="81"/>
            <rFont val="Tahoma"/>
            <family val="2"/>
          </rPr>
          <t xml:space="preserve">Utiliser dans des stations d'alimentation permanentes
</t>
        </r>
      </text>
    </comment>
    <comment ref="C46" authorId="0">
      <text>
        <r>
          <rPr>
            <b/>
            <sz val="8"/>
            <color indexed="81"/>
            <rFont val="Tahoma"/>
            <family val="2"/>
          </rPr>
          <t>Dosage est ajusté selon la surface de la bande traitée.  Voir ci-dessous la superficie traitée par hectare selon les densités .</t>
        </r>
        <r>
          <rPr>
            <sz val="8"/>
            <color indexed="81"/>
            <rFont val="Tahoma"/>
            <family val="2"/>
          </rPr>
          <t xml:space="preserve">
</t>
        </r>
      </text>
    </comment>
    <comment ref="F75" authorId="0">
      <text>
        <r>
          <rPr>
            <b/>
            <sz val="8"/>
            <color indexed="81"/>
            <rFont val="Tahoma"/>
            <family val="2"/>
          </rPr>
          <t>La dose est réduite avec le TRV, voir sommaire des coûts ci-dessous.</t>
        </r>
        <r>
          <rPr>
            <sz val="8"/>
            <color indexed="81"/>
            <rFont val="Tahoma"/>
            <family val="2"/>
          </rPr>
          <t xml:space="preserve">
</t>
        </r>
      </text>
    </comment>
    <comment ref="B86" authorId="0">
      <text>
        <r>
          <rPr>
            <b/>
            <sz val="8"/>
            <color indexed="81"/>
            <rFont val="Tahoma"/>
            <family val="2"/>
          </rPr>
          <t>Dosage est ajusté selon la surface de la bande traitée.  Voir la superficie traitée  par hectare selon les densités (ci-dessous).</t>
        </r>
      </text>
    </comment>
    <comment ref="D97" authorId="0">
      <text>
        <r>
          <rPr>
            <b/>
            <sz val="8"/>
            <color indexed="81"/>
            <rFont val="Tahoma"/>
            <family val="2"/>
          </rPr>
          <t>1 application par 2 ans</t>
        </r>
        <r>
          <rPr>
            <sz val="8"/>
            <color indexed="81"/>
            <rFont val="Tahoma"/>
            <family val="2"/>
          </rPr>
          <t xml:space="preserve">
</t>
        </r>
      </text>
    </comment>
    <comment ref="D102" authorId="0">
      <text>
        <r>
          <rPr>
            <b/>
            <sz val="8"/>
            <color indexed="81"/>
            <rFont val="Tahoma"/>
            <family val="2"/>
          </rPr>
          <t>Renouvellement du produit aux deux ans dans la station d'alimentation permanente</t>
        </r>
        <r>
          <rPr>
            <sz val="8"/>
            <color indexed="81"/>
            <rFont val="Tahoma"/>
            <family val="2"/>
          </rPr>
          <t xml:space="preserve">
</t>
        </r>
      </text>
    </comment>
    <comment ref="D103" authorId="1">
      <text>
        <r>
          <rPr>
            <b/>
            <sz val="8"/>
            <color indexed="81"/>
            <rFont val="Tahoma"/>
            <family val="2"/>
          </rPr>
          <t>La superficie traitée est fonction de la proportion de cultivars portés à la chute prématurée et de l'organisation des chantiers de récolte</t>
        </r>
      </text>
    </comment>
    <comment ref="B140" authorId="0">
      <text>
        <r>
          <rPr>
            <b/>
            <sz val="8"/>
            <color indexed="81"/>
            <rFont val="Tahoma"/>
            <family val="2"/>
          </rPr>
          <t>Ajusté selon le TRV et la surperficie de la bande herbicide.</t>
        </r>
        <r>
          <rPr>
            <sz val="8"/>
            <color indexed="81"/>
            <rFont val="Tahoma"/>
            <family val="2"/>
          </rPr>
          <t xml:space="preserve">
</t>
        </r>
      </text>
    </comment>
    <comment ref="D143" authorId="0">
      <text>
        <r>
          <rPr>
            <b/>
            <sz val="8"/>
            <color indexed="81"/>
            <rFont val="Tahoma"/>
            <family val="2"/>
          </rPr>
          <t xml:space="preserve">Le TRV s'applique seulement pour les fongicides, insecticides, acaricides et régulateurs de croissance
</t>
        </r>
        <r>
          <rPr>
            <sz val="8"/>
            <color indexed="81"/>
            <rFont val="Tahoma"/>
            <family val="2"/>
          </rPr>
          <t xml:space="preserve">
</t>
        </r>
      </text>
    </comment>
    <comment ref="F143" authorId="0">
      <text>
        <r>
          <rPr>
            <b/>
            <sz val="8"/>
            <color indexed="81"/>
            <rFont val="Tahoma"/>
            <family val="2"/>
          </rPr>
          <t>Le TRV s'applique seulement pour les fongicides, insecticides, acaricides et régulateurs de croissance</t>
        </r>
        <r>
          <rPr>
            <sz val="8"/>
            <color indexed="81"/>
            <rFont val="Tahoma"/>
            <family val="2"/>
          </rPr>
          <t xml:space="preserve">
</t>
        </r>
      </text>
    </comment>
    <comment ref="H143" authorId="0">
      <text>
        <r>
          <rPr>
            <b/>
            <sz val="8"/>
            <color indexed="81"/>
            <rFont val="Tahoma"/>
            <family val="2"/>
          </rPr>
          <t xml:space="preserve">Le TRV s'applique seulement pour les fongicides, insecticides, acaricides et régulateurs de croissance
</t>
        </r>
        <r>
          <rPr>
            <sz val="8"/>
            <color indexed="81"/>
            <rFont val="Tahoma"/>
            <family val="2"/>
          </rPr>
          <t xml:space="preserve">
</t>
        </r>
      </text>
    </comment>
  </commentList>
</comments>
</file>

<file path=xl/comments7.xml><?xml version="1.0" encoding="utf-8"?>
<comments xmlns="http://schemas.openxmlformats.org/spreadsheetml/2006/main">
  <authors>
    <author>Un utilisateur satisfait de Microsoft Office</author>
  </authors>
  <commentList>
    <comment ref="C4" authorId="0">
      <text>
        <r>
          <rPr>
            <b/>
            <sz val="8"/>
            <color indexed="81"/>
            <rFont val="Tahoma"/>
            <family val="2"/>
          </rPr>
          <t>La valeur inscrite devrait inclure les contributions patronales: RRQ, CSST, allocation vacances, etc., etc.</t>
        </r>
        <r>
          <rPr>
            <sz val="8"/>
            <color indexed="81"/>
            <rFont val="Tahoma"/>
            <family val="2"/>
          </rPr>
          <t xml:space="preserve">
</t>
        </r>
      </text>
    </comment>
    <comment ref="C5" authorId="0">
      <text>
        <r>
          <rPr>
            <b/>
            <sz val="8"/>
            <color indexed="81"/>
            <rFont val="Tahoma"/>
            <family val="2"/>
          </rPr>
          <t>Étudiants, journaliers et main-d'œuvre étrangère de base par exemple</t>
        </r>
        <r>
          <rPr>
            <sz val="8"/>
            <color indexed="81"/>
            <rFont val="Tahoma"/>
            <family val="2"/>
          </rPr>
          <t xml:space="preserve">
</t>
        </r>
      </text>
    </comment>
    <comment ref="A10" authorId="0">
      <text>
        <r>
          <rPr>
            <b/>
            <sz val="8"/>
            <color indexed="81"/>
            <rFont val="Tahoma"/>
            <family val="2"/>
          </rPr>
          <t>La préparation de terrain inclue le temps d'arrachage, épierrage, labour, hersage, etc.</t>
        </r>
      </text>
    </comment>
    <comment ref="A15" authorId="0">
      <text>
        <r>
          <rPr>
            <b/>
            <sz val="8"/>
            <color indexed="81"/>
            <rFont val="Tahoma"/>
            <family val="2"/>
          </rPr>
          <t xml:space="preserve">Modifier le coût du tuteurage à la page tuteurage
</t>
        </r>
      </text>
    </comment>
    <comment ref="A17" authorId="0">
      <text>
        <r>
          <rPr>
            <b/>
            <sz val="8"/>
            <color indexed="81"/>
            <rFont val="Tahoma"/>
            <family val="2"/>
          </rPr>
          <t>La plantation peut être faite à la tarière ou à la planteuse</t>
        </r>
        <r>
          <rPr>
            <sz val="8"/>
            <color indexed="81"/>
            <rFont val="Tahoma"/>
            <family val="2"/>
          </rPr>
          <t xml:space="preserve">
</t>
        </r>
      </text>
    </comment>
    <comment ref="A18" authorId="0">
      <text>
        <r>
          <rPr>
            <b/>
            <sz val="8"/>
            <color indexed="81"/>
            <rFont val="Tahoma"/>
            <family val="2"/>
          </rPr>
          <t>Nécessaire lorsque le système de tuteur est déjà en place lors de la plantation.</t>
        </r>
        <r>
          <rPr>
            <sz val="8"/>
            <color indexed="81"/>
            <rFont val="Tahoma"/>
            <family val="2"/>
          </rPr>
          <t xml:space="preserve">
</t>
        </r>
      </text>
    </comment>
    <comment ref="A34" authorId="0">
      <text>
        <r>
          <rPr>
            <b/>
            <sz val="8"/>
            <color indexed="81"/>
            <rFont val="Tahoma"/>
            <family val="2"/>
          </rPr>
          <t>Le temps employé à effectuer les tâches horticoles dans le verger n'est pas proportionel aux trois densités de plantation.  Pour obtenir les mêmes résultats le temps de travail requis augmente rapidement avec la grosseur des arbres (utilisation d'escabeaux pour grimper et atteindre les branches en hauteur).  Dans la pratique le nombre d'heures consacrées aux travaux est limité et la qualité du travail est réduite dans les plus gros arbres ce qui explique en partie le plus faible pourcentage de qualité des fruits récoltés dans les plantations à plus faible densité.</t>
        </r>
        <r>
          <rPr>
            <sz val="8"/>
            <color indexed="81"/>
            <rFont val="Tahoma"/>
            <family val="2"/>
          </rPr>
          <t xml:space="preserve">
</t>
        </r>
      </text>
    </comment>
    <comment ref="F37" authorId="0">
      <text>
        <r>
          <rPr>
            <b/>
            <sz val="8"/>
            <color indexed="81"/>
            <rFont val="Tahoma"/>
            <family val="2"/>
          </rPr>
          <t>Temps calculé par la longueur des rangs x nb rangs x nb applications / (6km/h)</t>
        </r>
        <r>
          <rPr>
            <sz val="8"/>
            <color indexed="81"/>
            <rFont val="Tahoma"/>
            <family val="2"/>
          </rPr>
          <t xml:space="preserve">
</t>
        </r>
      </text>
    </comment>
    <comment ref="G37" authorId="0">
      <text>
        <r>
          <rPr>
            <b/>
            <sz val="8"/>
            <color indexed="81"/>
            <rFont val="Tahoma"/>
            <family val="2"/>
          </rPr>
          <t xml:space="preserve">Vitesse estimée à 1,5 km/h
</t>
        </r>
      </text>
    </comment>
    <comment ref="H37" authorId="0">
      <text>
        <r>
          <rPr>
            <b/>
            <sz val="8"/>
            <color indexed="81"/>
            <rFont val="Tahoma"/>
            <family val="2"/>
          </rPr>
          <t xml:space="preserve">Autres opérations liées à l'entretien comme le dépistage, l'application de rodenticides, etc.
</t>
        </r>
      </text>
    </comment>
    <comment ref="J37" authorId="0">
      <text>
        <r>
          <rPr>
            <b/>
            <sz val="8"/>
            <color indexed="81"/>
            <rFont val="Tahoma"/>
            <family val="2"/>
          </rPr>
          <t xml:space="preserve">Des étudiants ou autres main-d'œuvre non-spécialisées sont engagés pour la taille d'été, l'attachage et l'éclaircissage.
</t>
        </r>
        <r>
          <rPr>
            <sz val="8"/>
            <color indexed="81"/>
            <rFont val="Tahoma"/>
            <family val="2"/>
          </rPr>
          <t xml:space="preserve">
</t>
        </r>
      </text>
    </comment>
    <comment ref="A40" authorId="0">
      <text>
        <r>
          <rPr>
            <b/>
            <sz val="8"/>
            <color indexed="81"/>
            <rFont val="Tahoma"/>
            <family val="2"/>
          </rPr>
          <t>Les opérations liées à la plantation et à la préparation de la parcelle sont détaillés ci-haut</t>
        </r>
        <r>
          <rPr>
            <sz val="8"/>
            <color indexed="81"/>
            <rFont val="Tahoma"/>
            <family val="2"/>
          </rPr>
          <t xml:space="preserve">
</t>
        </r>
      </text>
    </comment>
    <comment ref="D40" authorId="0">
      <text>
        <r>
          <rPr>
            <b/>
            <sz val="8"/>
            <color indexed="81"/>
            <rFont val="Tahoma"/>
            <family val="2"/>
          </rPr>
          <t>L'attachage au tuteur est inclus dans la partie tuteurage</t>
        </r>
        <r>
          <rPr>
            <sz val="8"/>
            <color indexed="81"/>
            <rFont val="Tahoma"/>
            <family val="2"/>
          </rPr>
          <t xml:space="preserve">
</t>
        </r>
      </text>
    </comment>
    <comment ref="F69" authorId="0">
      <text>
        <r>
          <rPr>
            <b/>
            <sz val="8"/>
            <color indexed="81"/>
            <rFont val="Tahoma"/>
            <family val="2"/>
          </rPr>
          <t>Temps calculé par la longueur des rangs x nb rangs x nb applications / (6 km/h)</t>
        </r>
        <r>
          <rPr>
            <sz val="8"/>
            <color indexed="81"/>
            <rFont val="Tahoma"/>
            <family val="2"/>
          </rPr>
          <t xml:space="preserve">
</t>
        </r>
      </text>
    </comment>
    <comment ref="G69" authorId="0">
      <text>
        <r>
          <rPr>
            <b/>
            <sz val="8"/>
            <color indexed="81"/>
            <rFont val="Tahoma"/>
            <family val="2"/>
          </rPr>
          <t xml:space="preserve">Vitesse estimée à 1,5 km/h
</t>
        </r>
      </text>
    </comment>
    <comment ref="H69" authorId="0">
      <text>
        <r>
          <rPr>
            <b/>
            <sz val="8"/>
            <color indexed="81"/>
            <rFont val="Tahoma"/>
            <family val="2"/>
          </rPr>
          <t>Autres opérations liées à l'entretien comme le dépistage, l'application de rodenticides, etc.</t>
        </r>
        <r>
          <rPr>
            <sz val="8"/>
            <color indexed="81"/>
            <rFont val="Tahoma"/>
            <family val="2"/>
          </rPr>
          <t xml:space="preserve">
</t>
        </r>
      </text>
    </comment>
    <comment ref="J69" authorId="0">
      <text>
        <r>
          <rPr>
            <b/>
            <sz val="8"/>
            <color indexed="81"/>
            <rFont val="Tahoma"/>
            <family val="2"/>
          </rPr>
          <t>Des étudiants ou autres main d'œuvre non-spécialisées sont engagés pour la taille d'été, l'attachage et l'éclaircissage.</t>
        </r>
        <r>
          <rPr>
            <sz val="8"/>
            <color indexed="81"/>
            <rFont val="Tahoma"/>
            <family val="2"/>
          </rPr>
          <t xml:space="preserve">
</t>
        </r>
      </text>
    </comment>
    <comment ref="A72" authorId="0">
      <text>
        <r>
          <rPr>
            <b/>
            <sz val="8"/>
            <color indexed="81"/>
            <rFont val="Tahoma"/>
            <family val="2"/>
          </rPr>
          <t>Les opérations liées à la plantation et à la préparation de la parcelle sont détaillées ci-haut</t>
        </r>
        <r>
          <rPr>
            <sz val="8"/>
            <color indexed="81"/>
            <rFont val="Tahoma"/>
            <family val="2"/>
          </rPr>
          <t xml:space="preserve">
</t>
        </r>
      </text>
    </comment>
    <comment ref="D72" authorId="0">
      <text>
        <r>
          <rPr>
            <b/>
            <sz val="8"/>
            <color indexed="81"/>
            <rFont val="Tahoma"/>
            <family val="2"/>
          </rPr>
          <t>L'attachage au tuteur est inclus dans la partie tuteurage</t>
        </r>
        <r>
          <rPr>
            <sz val="8"/>
            <color indexed="81"/>
            <rFont val="Tahoma"/>
            <family val="2"/>
          </rPr>
          <t xml:space="preserve">
</t>
        </r>
      </text>
    </comment>
    <comment ref="F101" authorId="0">
      <text>
        <r>
          <rPr>
            <b/>
            <sz val="8"/>
            <color indexed="81"/>
            <rFont val="Tahoma"/>
            <family val="2"/>
          </rPr>
          <t xml:space="preserve">Temps calculé par la longueur des rangs x nb rangs x nb applications / (6 km/h)
</t>
        </r>
      </text>
    </comment>
    <comment ref="G101" authorId="0">
      <text>
        <r>
          <rPr>
            <b/>
            <sz val="8"/>
            <color indexed="81"/>
            <rFont val="Tahoma"/>
            <family val="2"/>
          </rPr>
          <t>Vitesse estimée à 1,5 km/h
2 passages nécessaires par entre-rang</t>
        </r>
      </text>
    </comment>
    <comment ref="H101" authorId="0">
      <text>
        <r>
          <rPr>
            <b/>
            <sz val="8"/>
            <color indexed="81"/>
            <rFont val="Tahoma"/>
            <family val="2"/>
          </rPr>
          <t>Autres opérations liées à l'entretien comme le dépistage, l'application de rodenticides, etc.</t>
        </r>
        <r>
          <rPr>
            <sz val="8"/>
            <color indexed="81"/>
            <rFont val="Tahoma"/>
            <family val="2"/>
          </rPr>
          <t xml:space="preserve">
</t>
        </r>
      </text>
    </comment>
    <comment ref="J101" authorId="0">
      <text>
        <r>
          <rPr>
            <b/>
            <sz val="8"/>
            <color indexed="81"/>
            <rFont val="Tahoma"/>
            <family val="2"/>
          </rPr>
          <t xml:space="preserve">Des étudiants ou autres main d'œuvre non-spécialisées sont engagés pour la taille d'été, l'attachage et l'éclaircissage.
</t>
        </r>
        <r>
          <rPr>
            <sz val="8"/>
            <color indexed="81"/>
            <rFont val="Tahoma"/>
            <family val="2"/>
          </rPr>
          <t xml:space="preserve">
</t>
        </r>
      </text>
    </comment>
    <comment ref="A104" authorId="0">
      <text>
        <r>
          <rPr>
            <b/>
            <sz val="8"/>
            <color indexed="81"/>
            <rFont val="Tahoma"/>
            <family val="2"/>
          </rPr>
          <t>Les opérations liées à la plantation et à la préparation de la parcelle sont détaillées ci-haut</t>
        </r>
        <r>
          <rPr>
            <sz val="8"/>
            <color indexed="81"/>
            <rFont val="Tahoma"/>
            <family val="2"/>
          </rPr>
          <t xml:space="preserve">
</t>
        </r>
      </text>
    </comment>
    <comment ref="D104" authorId="0">
      <text>
        <r>
          <rPr>
            <b/>
            <sz val="8"/>
            <color indexed="81"/>
            <rFont val="Tahoma"/>
            <family val="2"/>
          </rPr>
          <t xml:space="preserve">L'attachage au tuteur est inclus dans la partie tuteurage
</t>
        </r>
      </text>
    </comment>
  </commentList>
</comments>
</file>

<file path=xl/comments8.xml><?xml version="1.0" encoding="utf-8"?>
<comments xmlns="http://schemas.openxmlformats.org/spreadsheetml/2006/main">
  <authors>
    <author>Un utilisateur satisfait de Microsoft Office</author>
  </authors>
  <commentList>
    <comment ref="B2" authorId="0">
      <text>
        <r>
          <rPr>
            <b/>
            <sz val="8"/>
            <color indexed="81"/>
            <rFont val="Tahoma"/>
            <family val="2"/>
          </rPr>
          <t>La récolte peut être faite en payant les cueilleurs à l'heure ou à forfait</t>
        </r>
        <r>
          <rPr>
            <sz val="8"/>
            <color indexed="81"/>
            <rFont val="Tahoma"/>
            <family val="2"/>
          </rPr>
          <t xml:space="preserve">
</t>
        </r>
      </text>
    </comment>
    <comment ref="B8" authorId="0">
      <text>
        <r>
          <rPr>
            <b/>
            <sz val="8"/>
            <color indexed="81"/>
            <rFont val="Tahoma"/>
            <family val="2"/>
          </rPr>
          <t>Simplement une valeur de référence pour évaluer le temps de récolte d'un coffre.</t>
        </r>
        <r>
          <rPr>
            <sz val="8"/>
            <color indexed="81"/>
            <rFont val="Tahoma"/>
            <family val="2"/>
          </rPr>
          <t xml:space="preserve">
</t>
        </r>
      </text>
    </comment>
    <comment ref="B11" authorId="0">
      <text>
        <r>
          <rPr>
            <b/>
            <sz val="8"/>
            <color indexed="81"/>
            <rFont val="Tahoma"/>
            <family val="2"/>
          </rPr>
          <t xml:space="preserve">Le superviseur est à temps plein
</t>
        </r>
      </text>
    </comment>
    <comment ref="B15" authorId="0">
      <text>
        <r>
          <rPr>
            <b/>
            <sz val="8"/>
            <color indexed="81"/>
            <rFont val="Tahoma"/>
            <family val="2"/>
          </rPr>
          <t>Les coffres peuvent être déplacés individuellement, ou sur une remorque que l'on avance au fur et à mesure de la récolte, ce qui est plus intéressant dans la très haute densité.</t>
        </r>
        <r>
          <rPr>
            <sz val="8"/>
            <color indexed="81"/>
            <rFont val="Tahoma"/>
            <family val="2"/>
          </rPr>
          <t xml:space="preserve">
</t>
        </r>
      </text>
    </comment>
    <comment ref="B18" authorId="0">
      <text>
        <r>
          <rPr>
            <b/>
            <sz val="8"/>
            <color indexed="81"/>
            <rFont val="Tahoma"/>
            <family val="2"/>
          </rPr>
          <t xml:space="preserve">À titre indicatif seulement
</t>
        </r>
      </text>
    </comment>
    <comment ref="B19" authorId="0">
      <text>
        <r>
          <rPr>
            <b/>
            <sz val="8"/>
            <color indexed="81"/>
            <rFont val="Tahoma"/>
            <family val="2"/>
          </rPr>
          <t xml:space="preserve">Comprend les frais variables (entretien, carburant et lubrifiants)
</t>
        </r>
      </text>
    </comment>
  </commentList>
</comments>
</file>

<file path=xl/sharedStrings.xml><?xml version="1.0" encoding="utf-8"?>
<sst xmlns="http://schemas.openxmlformats.org/spreadsheetml/2006/main" count="1422" uniqueCount="520">
  <si>
    <t>Il se veut d'abord un outil pour le pomiculteur qui souhaite planifier financièrement une nouvelle plantation.</t>
  </si>
  <si>
    <t>Instructions :</t>
  </si>
  <si>
    <t>Les signets de bas de page permettent de visionner chacune des feuilles de calcul.</t>
  </si>
  <si>
    <r>
      <t xml:space="preserve">La page </t>
    </r>
    <r>
      <rPr>
        <i/>
        <sz val="10"/>
        <rFont val="Arial"/>
        <family val="2"/>
      </rPr>
      <t>Sommaire</t>
    </r>
    <r>
      <rPr>
        <sz val="10"/>
        <rFont val="Arial"/>
        <family val="2"/>
      </rPr>
      <t xml:space="preserve"> comptabilise tous les calculs.  </t>
    </r>
  </si>
  <si>
    <r>
      <t xml:space="preserve">La page </t>
    </r>
    <r>
      <rPr>
        <i/>
        <sz val="10"/>
        <rFont val="Arial"/>
        <family val="2"/>
      </rPr>
      <t>Graph</t>
    </r>
    <r>
      <rPr>
        <sz val="10"/>
        <rFont val="Arial"/>
        <family val="2"/>
      </rPr>
      <t xml:space="preserve"> présente la même chose que le sommaire mais sous forme graphique.</t>
    </r>
  </si>
  <si>
    <r>
      <t xml:space="preserve">La page </t>
    </r>
    <r>
      <rPr>
        <i/>
        <sz val="10"/>
        <rFont val="Arial"/>
        <family val="2"/>
      </rPr>
      <t>Revenu</t>
    </r>
    <r>
      <rPr>
        <sz val="10"/>
        <rFont val="Arial"/>
        <family val="2"/>
      </rPr>
      <t xml:space="preserve"> permet d'évaluer le prix de revient des pommes, mais celui-ci peut être modifié dans la page </t>
    </r>
    <r>
      <rPr>
        <i/>
        <sz val="10"/>
        <rFont val="Arial"/>
        <family val="2"/>
      </rPr>
      <t>Sommaire.</t>
    </r>
  </si>
  <si>
    <t xml:space="preserve">Les autres pages permettent de voir le détail et de modifier les coûts. </t>
  </si>
  <si>
    <t xml:space="preserve">Les cellules contenant des chiffres en bleu sont modifiables.  </t>
  </si>
  <si>
    <t>Vos propres chiffres doivent donc y être placés.</t>
  </si>
  <si>
    <t>Cellules au coin rouge</t>
  </si>
  <si>
    <t>Placez votre souris sur les cellules au coin rouge pour lire la note.</t>
  </si>
  <si>
    <t>Il est possible de double-cliquer sur une cellule pour voir la formule qui s'y rattache.</t>
  </si>
  <si>
    <t>Mise en garde</t>
  </si>
  <si>
    <t>Les chiffres présentés sont à titre indicatif seulement.</t>
  </si>
  <si>
    <t>L'utilisation de ce fichier est sous la responsabilité de l'utilisateur et la validité des résultats dépend des chiffres qu'il utilise.</t>
  </si>
  <si>
    <t>Les chiffres sont basés sur un modèle d'entreprise efficace dont la gestion est exemplaire mais réalisable.</t>
  </si>
  <si>
    <t xml:space="preserve">Dans la pratique, le rendement et la qualité des fruits sont interreliés avec toutes les opérations de régie. </t>
  </si>
  <si>
    <t>Remerciements spéciaux</t>
  </si>
  <si>
    <t>Prix de revient pommes entreposées et classées</t>
  </si>
  <si>
    <t>$/minot</t>
  </si>
  <si>
    <t>Prix de revient pommes entreposées et déclassées</t>
  </si>
  <si>
    <t>Taux d'intérêt réel</t>
  </si>
  <si>
    <t>Valeur terrain</t>
  </si>
  <si>
    <t>$/ha</t>
  </si>
  <si>
    <t>Densité</t>
  </si>
  <si>
    <t>arbres/ha</t>
  </si>
  <si>
    <t>Année</t>
  </si>
  <si>
    <t>Kg/ha</t>
  </si>
  <si>
    <t>Minots</t>
  </si>
  <si>
    <t>Revenu</t>
  </si>
  <si>
    <t>Matériel</t>
  </si>
  <si>
    <t xml:space="preserve">Main- </t>
  </si>
  <si>
    <t>Coût</t>
  </si>
  <si>
    <t xml:space="preserve">Autres </t>
  </si>
  <si>
    <t xml:space="preserve">Coûts </t>
  </si>
  <si>
    <t xml:space="preserve">Fonds de roulement </t>
  </si>
  <si>
    <t xml:space="preserve">Valeur </t>
  </si>
  <si>
    <t>V.A.N. annuelle</t>
  </si>
  <si>
    <t>/ha</t>
  </si>
  <si>
    <t>d'œuvre</t>
  </si>
  <si>
    <t xml:space="preserve"> récolte</t>
  </si>
  <si>
    <t>coûts</t>
  </si>
  <si>
    <t>totaux</t>
  </si>
  <si>
    <t>net annuel</t>
  </si>
  <si>
    <t>actualisée nette</t>
  </si>
  <si>
    <t>cumulée</t>
  </si>
  <si>
    <t>Préparation terrain</t>
  </si>
  <si>
    <t>Plantation</t>
  </si>
  <si>
    <t>Fonds de roulement net annuel</t>
  </si>
  <si>
    <t>Densité (pommiers/ha)</t>
  </si>
  <si>
    <t>Valeur du terrain</t>
  </si>
  <si>
    <t>Valeur actualisée nette cumulée</t>
  </si>
  <si>
    <t>REVENU</t>
  </si>
  <si>
    <t>Nombre de coffres récoltés par hectare</t>
  </si>
  <si>
    <t>minots    =</t>
  </si>
  <si>
    <t>tonnes</t>
  </si>
  <si>
    <t>Ventes directes</t>
  </si>
  <si>
    <t>Proportion des ventes totales</t>
  </si>
  <si>
    <t>minots</t>
  </si>
  <si>
    <t>Prix</t>
  </si>
  <si>
    <t>$/ lb</t>
  </si>
  <si>
    <t>$/coffre</t>
  </si>
  <si>
    <t>Proportion</t>
  </si>
  <si>
    <t>Frais pour plan conjoint</t>
  </si>
  <si>
    <t>Autres frais pour vente directe</t>
  </si>
  <si>
    <t>Prix de revient vente directe</t>
  </si>
  <si>
    <t>/minot</t>
  </si>
  <si>
    <t xml:space="preserve">Entreposage : </t>
  </si>
  <si>
    <t>Type d'entreposage</t>
  </si>
  <si>
    <t>Entreposage à froid</t>
  </si>
  <si>
    <t>Entreposage à atmosphère contrôlée</t>
  </si>
  <si>
    <t>Frais géréraux</t>
  </si>
  <si>
    <t>Proportion selon type d'entreposage</t>
  </si>
  <si>
    <t>Frais d'entreposage</t>
  </si>
  <si>
    <t>Frais de transport</t>
  </si>
  <si>
    <t>Proportion du volume</t>
  </si>
  <si>
    <t>Frais pour intermédiaire</t>
  </si>
  <si>
    <t>Retour de coffres</t>
  </si>
  <si>
    <t>Autres frais</t>
  </si>
  <si>
    <t>Pommes classées</t>
  </si>
  <si>
    <t>Proportion vendue en cellules</t>
  </si>
  <si>
    <t>Proportion vendue en sacs</t>
  </si>
  <si>
    <t>Prix de revient</t>
  </si>
  <si>
    <t>Pommes déclassées</t>
  </si>
  <si>
    <t>Prix des pommes déclassées</t>
  </si>
  <si>
    <t>$/livre</t>
  </si>
  <si>
    <t>Frais pour déclassement</t>
  </si>
  <si>
    <t>Prix de revient selon type d'entreposage</t>
  </si>
  <si>
    <t>au froid</t>
  </si>
  <si>
    <t>en AC</t>
  </si>
  <si>
    <t>Total par type d'entreposage</t>
  </si>
  <si>
    <t>Revenu total pommes entreposées</t>
  </si>
  <si>
    <t>Grand total</t>
  </si>
  <si>
    <t>Prix de revient pommes ventes directes</t>
  </si>
  <si>
    <t xml:space="preserve">Prix de revient global </t>
  </si>
  <si>
    <t>RENDEMENT</t>
  </si>
  <si>
    <t>Densité :</t>
  </si>
  <si>
    <t>Très haute</t>
  </si>
  <si>
    <t>densité</t>
  </si>
  <si>
    <t>Haute</t>
  </si>
  <si>
    <t xml:space="preserve">Moyenne </t>
  </si>
  <si>
    <t>Distance sur le rang :</t>
  </si>
  <si>
    <t>Distance entre les rangs :</t>
  </si>
  <si>
    <t>Pommiers à l'hectare :</t>
  </si>
  <si>
    <t xml:space="preserve">Rendement </t>
  </si>
  <si>
    <t>kg/arbre</t>
  </si>
  <si>
    <t>kg/ha</t>
  </si>
  <si>
    <t>Qualité</t>
  </si>
  <si>
    <t>kg/ha qualité</t>
  </si>
  <si>
    <t>Année 1 (plantation)</t>
  </si>
  <si>
    <t>Année 2</t>
  </si>
  <si>
    <t>Année 3</t>
  </si>
  <si>
    <t>Année 4</t>
  </si>
  <si>
    <t>Année 5</t>
  </si>
  <si>
    <t>Année 6</t>
  </si>
  <si>
    <t>Année 7</t>
  </si>
  <si>
    <t>Année 8</t>
  </si>
  <si>
    <t>Année 9</t>
  </si>
  <si>
    <t>Année 10</t>
  </si>
  <si>
    <t>Année 11</t>
  </si>
  <si>
    <t>Année 12</t>
  </si>
  <si>
    <t>Année 13</t>
  </si>
  <si>
    <t>Année 14</t>
  </si>
  <si>
    <t>Année 15</t>
  </si>
  <si>
    <t>Année 16</t>
  </si>
  <si>
    <t>Année 17</t>
  </si>
  <si>
    <t>Année 18</t>
  </si>
  <si>
    <t>Année 19</t>
  </si>
  <si>
    <t>Année 20</t>
  </si>
  <si>
    <t>Année 21</t>
  </si>
  <si>
    <t>Année 22</t>
  </si>
  <si>
    <t>Année 23</t>
  </si>
  <si>
    <t>Année 24</t>
  </si>
  <si>
    <t>Année 25</t>
  </si>
  <si>
    <t>IMPLANTATION</t>
  </si>
  <si>
    <t>Frais fixes</t>
  </si>
  <si>
    <t>Intrants</t>
  </si>
  <si>
    <t>Travaux</t>
  </si>
  <si>
    <t>Clôture à chevreuil trellis métallique (100 m)</t>
  </si>
  <si>
    <t>coût/ha</t>
  </si>
  <si>
    <t>(1500 m pour verger carré de 15 ha)</t>
  </si>
  <si>
    <t>m</t>
  </si>
  <si>
    <t>/m</t>
  </si>
  <si>
    <t>Creusage d'un étang d'irrigation</t>
  </si>
  <si>
    <t>Préplantation (préparation du terrain)</t>
  </si>
  <si>
    <t>Arrachage</t>
  </si>
  <si>
    <t>Sous-solage</t>
  </si>
  <si>
    <t>Drainage</t>
  </si>
  <si>
    <t>de la surface</t>
  </si>
  <si>
    <t>Labour</t>
  </si>
  <si>
    <t>Nivellement</t>
  </si>
  <si>
    <t>Épierrage</t>
  </si>
  <si>
    <t>Hersage</t>
  </si>
  <si>
    <t>Analyse granulométrique</t>
  </si>
  <si>
    <t xml:space="preserve">Chaulage </t>
  </si>
  <si>
    <t>tonnes/ha</t>
  </si>
  <si>
    <t>$/tonne</t>
  </si>
  <si>
    <t>Fumier</t>
  </si>
  <si>
    <t xml:space="preserve">   Incorporation (hersage)</t>
  </si>
  <si>
    <t>Engrais vert, millet perlé</t>
  </si>
  <si>
    <t>$/kg</t>
  </si>
  <si>
    <t xml:space="preserve">   Semis</t>
  </si>
  <si>
    <t xml:space="preserve">   Fauchage</t>
  </si>
  <si>
    <t xml:space="preserve">   Enfouissement</t>
  </si>
  <si>
    <t>Fertilisation de fonds</t>
  </si>
  <si>
    <t>$/1000kg</t>
  </si>
  <si>
    <t>0-0-60</t>
  </si>
  <si>
    <t xml:space="preserve">   Hersage pour incorporer au sol </t>
  </si>
  <si>
    <t xml:space="preserve">Autres opérations </t>
  </si>
  <si>
    <t>Sommaire coûts de préparation du terrain</t>
  </si>
  <si>
    <t>Intrants (fertilisants, amendements…)</t>
  </si>
  <si>
    <t>Travaux (machinerie)</t>
  </si>
  <si>
    <t>Tuteurage</t>
  </si>
  <si>
    <t>Type de tuteurage :</t>
  </si>
  <si>
    <t>Piquets cèdre</t>
  </si>
  <si>
    <t>Prix tuteurage</t>
  </si>
  <si>
    <t>Enherbement</t>
  </si>
  <si>
    <t>Lab Compagnion</t>
  </si>
  <si>
    <t xml:space="preserve">Semis </t>
  </si>
  <si>
    <t>Coût d'enherbement</t>
  </si>
  <si>
    <t>Printemps</t>
  </si>
  <si>
    <t>Arbres</t>
  </si>
  <si>
    <t>/pommier</t>
  </si>
  <si>
    <t>Protecteurs à rongeurs</t>
  </si>
  <si>
    <t>Irrigation</t>
  </si>
  <si>
    <t>(Selon soumission pour un système complet de 15 ha)</t>
  </si>
  <si>
    <t>Prix/arbre</t>
  </si>
  <si>
    <t>Coût irrigation/ha</t>
  </si>
  <si>
    <t>Fertilisation année de plantation</t>
  </si>
  <si>
    <t>10-52-10</t>
  </si>
  <si>
    <t>g/arbre</t>
  </si>
  <si>
    <t>27-0-0</t>
  </si>
  <si>
    <t>Pesticides</t>
  </si>
  <si>
    <t>Coûts totaux d'implantation/ha</t>
  </si>
  <si>
    <t>ENTRETIEN</t>
  </si>
  <si>
    <t>Arbres non productifs</t>
  </si>
  <si>
    <t>Fertilisants</t>
  </si>
  <si>
    <t>Fauchage</t>
  </si>
  <si>
    <t>coupes</t>
  </si>
  <si>
    <t>Pliage des branches</t>
  </si>
  <si>
    <t>pour 1000 pommiers</t>
  </si>
  <si>
    <t>Fourniture de verger</t>
  </si>
  <si>
    <t>$/arbre</t>
  </si>
  <si>
    <t>Machinerie</t>
  </si>
  <si>
    <t>Coût d'entretien et réparation</t>
  </si>
  <si>
    <t xml:space="preserve">Coûts totaux d'entretien </t>
  </si>
  <si>
    <t>arbres non productifs/ha/année</t>
  </si>
  <si>
    <t>Arbres en production</t>
  </si>
  <si>
    <t xml:space="preserve">Chaux </t>
  </si>
  <si>
    <t>tonne/ha</t>
  </si>
  <si>
    <t>(équiv. d'une moy. par an)</t>
  </si>
  <si>
    <t>15,5-0-0</t>
  </si>
  <si>
    <t>0-0-22-11</t>
  </si>
  <si>
    <t xml:space="preserve">Analyse de sol </t>
  </si>
  <si>
    <t xml:space="preserve">1 année sur </t>
  </si>
  <si>
    <t>/analyse</t>
  </si>
  <si>
    <t xml:space="preserve">Analyse de feuilles </t>
  </si>
  <si>
    <t>Engrais foliaires</t>
  </si>
  <si>
    <t>Nombre</t>
  </si>
  <si>
    <t>d'applications</t>
  </si>
  <si>
    <t>Prix/kg</t>
  </si>
  <si>
    <t>Dose/ha (kg)</t>
  </si>
  <si>
    <t>TRV</t>
  </si>
  <si>
    <t>Urée</t>
  </si>
  <si>
    <t>Oligo Zn</t>
  </si>
  <si>
    <t>Solubor</t>
  </si>
  <si>
    <t>Pulvérisation engrais foliaires</t>
  </si>
  <si>
    <t>applications supplémentaires</t>
  </si>
  <si>
    <t>$/application</t>
  </si>
  <si>
    <t>arbres productifs/ha/année</t>
  </si>
  <si>
    <t>TUTEURAGE</t>
  </si>
  <si>
    <t xml:space="preserve">Lignes 5 à 32 : </t>
  </si>
  <si>
    <t>Modèle à ajuster au besoin</t>
  </si>
  <si>
    <t>Lignes 35 à 62 :</t>
  </si>
  <si>
    <t>Très haute densité</t>
  </si>
  <si>
    <t>NOTE IMPORTANTE :</t>
  </si>
  <si>
    <t>Lignes 67 à 95 :</t>
  </si>
  <si>
    <t>Haute densité</t>
  </si>
  <si>
    <t>Lignes 98 à 125 :</t>
  </si>
  <si>
    <t>Moyenne densité</t>
  </si>
  <si>
    <t>Coût d'implantation de l'armature d'un verger d'un 1 hectare (100m/100m)</t>
  </si>
  <si>
    <t>Ne pas modifier cette section qui permet de faire fonctionner les menus déroulants</t>
  </si>
  <si>
    <t>Tuteurage sur piquets de cèdre de 8 pieds</t>
  </si>
  <si>
    <t>Tuteurage avec tige de métal et une broche</t>
  </si>
  <si>
    <t xml:space="preserve">Tuteurage avec broches </t>
  </si>
  <si>
    <t>lignes</t>
  </si>
  <si>
    <t>Tuteurage avec Deltex:</t>
  </si>
  <si>
    <t>Tuteurage avec 2 Deltex et bambous</t>
  </si>
  <si>
    <t xml:space="preserve">coût tuteurage </t>
  </si>
  <si>
    <t>main d'œuvre</t>
  </si>
  <si>
    <t>(hrs)</t>
  </si>
  <si>
    <t>Calcul coût tuteurage</t>
  </si>
  <si>
    <t>Cellule liée</t>
  </si>
  <si>
    <t>Pommiers à l'hectare:</t>
  </si>
  <si>
    <t>Distance entre les poteaux sur le rang:</t>
  </si>
  <si>
    <t>=</t>
  </si>
  <si>
    <t xml:space="preserve">Matériel </t>
  </si>
  <si>
    <t>Coût/ha</t>
  </si>
  <si>
    <t>Tuteurage avec tige de métal</t>
  </si>
  <si>
    <t>ancres</t>
  </si>
  <si>
    <t>$/unité</t>
  </si>
  <si>
    <t xml:space="preserve"> </t>
  </si>
  <si>
    <t>corde plastique</t>
  </si>
  <si>
    <t>broche pour ancres</t>
  </si>
  <si>
    <t>broche</t>
  </si>
  <si>
    <t>poteaux cèdre 12'</t>
  </si>
  <si>
    <t>poteaux cèdre 12 '</t>
  </si>
  <si>
    <t>fil Deltex</t>
  </si>
  <si>
    <t>bambou 6'</t>
  </si>
  <si>
    <t>bambous</t>
  </si>
  <si>
    <t>broche ondulée calibre 11</t>
  </si>
  <si>
    <t>$/m</t>
  </si>
  <si>
    <t>attache-bambou</t>
  </si>
  <si>
    <t>clip</t>
  </si>
  <si>
    <t>$/rouleau</t>
  </si>
  <si>
    <t>Coût total du matériel/ha</t>
  </si>
  <si>
    <t>Main-d'œuvre</t>
  </si>
  <si>
    <t>Hres/ha</t>
  </si>
  <si>
    <t>Plantation des poteaux</t>
  </si>
  <si>
    <t>min/arbre</t>
  </si>
  <si>
    <t>min/poteau</t>
  </si>
  <si>
    <t>Attachage des arbres</t>
  </si>
  <si>
    <t>Installation des ancres</t>
  </si>
  <si>
    <t>min/ancre</t>
  </si>
  <si>
    <t>salaire/horaire</t>
  </si>
  <si>
    <t>$/h</t>
  </si>
  <si>
    <t>Installation de la broche</t>
  </si>
  <si>
    <t>min/rang</t>
  </si>
  <si>
    <t>min/ligne</t>
  </si>
  <si>
    <t>Installation du Deltex</t>
  </si>
  <si>
    <t>Installation de la tige métal</t>
  </si>
  <si>
    <t>Attachage des arbres avec clips</t>
  </si>
  <si>
    <t>Installation du bamboo</t>
  </si>
  <si>
    <t>Total (tuteurage + installation armature)</t>
  </si>
  <si>
    <t>heures/ha</t>
  </si>
  <si>
    <t>Coût total de la main-d'œuvre</t>
  </si>
  <si>
    <t>Frais connexes</t>
  </si>
  <si>
    <t>Total frais d'armature/ha</t>
  </si>
  <si>
    <t>Coût d'implantation de l'armature d'un verger de pommiers très haute densité pour 1 hectare (100m/100m)</t>
  </si>
  <si>
    <t>Coût d'implantation de l'armature d'un verger de pommiers haute densité pour 1 hectare (100m/100m)</t>
  </si>
  <si>
    <t>Distance sur le rang:</t>
  </si>
  <si>
    <t>Distance entre les rangs:</t>
  </si>
  <si>
    <t>Coût d'implantation de l'armature d'un verger de pommiers moyenne densité pour 1 hectare (100m/100m)</t>
  </si>
  <si>
    <t>PROGRAMME DE TRAITEMENTS PHYTOSANITAIRES</t>
  </si>
  <si>
    <t>Captan supra 80-WDG</t>
  </si>
  <si>
    <t>($/kg)</t>
  </si>
  <si>
    <t xml:space="preserve">Fruitone N </t>
  </si>
  <si>
    <t xml:space="preserve">Gramoxone 200SN </t>
  </si>
  <si>
    <t>($/L)</t>
  </si>
  <si>
    <t xml:space="preserve">Huile supérieure 70S </t>
  </si>
  <si>
    <t>Ignite 15SN</t>
  </si>
  <si>
    <t xml:space="preserve">Nova 40W </t>
  </si>
  <si>
    <t>Peinture Ropellent (55arb/L)</t>
  </si>
  <si>
    <t xml:space="preserve">Polyram DF </t>
  </si>
  <si>
    <t xml:space="preserve">Ramik brown </t>
  </si>
  <si>
    <t>POMMIERS NON EN PRODUCTION</t>
  </si>
  <si>
    <t>Stade phénologique</t>
  </si>
  <si>
    <t>Maladies &amp;</t>
  </si>
  <si>
    <t>ravageurs</t>
  </si>
  <si>
    <t>Pré-bouton</t>
  </si>
  <si>
    <t>Tavelure</t>
  </si>
  <si>
    <t>Bouton rose</t>
  </si>
  <si>
    <t>Blanc</t>
  </si>
  <si>
    <t>Calice</t>
  </si>
  <si>
    <t>Mi-juin</t>
  </si>
  <si>
    <t>Juillet</t>
  </si>
  <si>
    <t>Cicadelles</t>
  </si>
  <si>
    <t>Pucerons</t>
  </si>
  <si>
    <t>Septembre</t>
  </si>
  <si>
    <t>Campagnol</t>
  </si>
  <si>
    <t>Densité (arb/ha)</t>
  </si>
  <si>
    <t>Mauv. herbes</t>
  </si>
  <si>
    <t>Coût total</t>
  </si>
  <si>
    <t>Fongicides</t>
  </si>
  <si>
    <t>Insecticides</t>
  </si>
  <si>
    <t>Acaricides</t>
  </si>
  <si>
    <t>Rodenticides</t>
  </si>
  <si>
    <t>Peinture répulsive</t>
  </si>
  <si>
    <t>Herbicides</t>
  </si>
  <si>
    <t>TOTAL</t>
  </si>
  <si>
    <t>Coût d'application</t>
  </si>
  <si>
    <t>Pulvérisateur basse pression</t>
  </si>
  <si>
    <t>applications</t>
  </si>
  <si>
    <t>Pulvérisateur haute pression</t>
  </si>
  <si>
    <t>POMMIERS EN PRODUCTION</t>
  </si>
  <si>
    <t>et engrais foliaires</t>
  </si>
  <si>
    <t>Déb. avancé</t>
  </si>
  <si>
    <t>Tétranyque</t>
  </si>
  <si>
    <t>Punaise</t>
  </si>
  <si>
    <t>Mineuse</t>
  </si>
  <si>
    <t>Bouton rose avancé</t>
  </si>
  <si>
    <t>Pleine floraison</t>
  </si>
  <si>
    <t>Hoplocampe</t>
  </si>
  <si>
    <t>Nouaison</t>
  </si>
  <si>
    <t>Charançon</t>
  </si>
  <si>
    <t>Éclaircissage</t>
  </si>
  <si>
    <t>Tétranyques</t>
  </si>
  <si>
    <t>Mouche</t>
  </si>
  <si>
    <t>Contrôle de chute</t>
  </si>
  <si>
    <t>Coût total pleine surface</t>
  </si>
  <si>
    <t>Régulateur croissance</t>
  </si>
  <si>
    <t xml:space="preserve">   Pulvérisateur basse pression</t>
  </si>
  <si>
    <t xml:space="preserve">   Pulvérisateur haute pression</t>
  </si>
  <si>
    <t>Superficie des bandes herbicides traitées par ha</t>
  </si>
  <si>
    <t>Nbre rangs/ha</t>
  </si>
  <si>
    <t>Largeur traitée (m)</t>
  </si>
  <si>
    <t>Longueur (m)</t>
  </si>
  <si>
    <t>Superficie totale traitée (m²)</t>
  </si>
  <si>
    <t>% d'un ha</t>
  </si>
  <si>
    <t xml:space="preserve">SOMMAIRE DES COÛTS DE PESTICIDES </t>
  </si>
  <si>
    <t>Coûts</t>
  </si>
  <si>
    <t>Implantation</t>
  </si>
  <si>
    <t>MAIN-D'ŒUVRE</t>
  </si>
  <si>
    <t>Salaire horaire main-d'œuvre spécialisée</t>
  </si>
  <si>
    <t>$/hr</t>
  </si>
  <si>
    <t>Salaire horaire main-d'œuvre non spécialisée</t>
  </si>
  <si>
    <t>hres</t>
  </si>
  <si>
    <t>% main-d'œuvre spécialisée</t>
  </si>
  <si>
    <t>Coût préparation du terrain</t>
  </si>
  <si>
    <t>Main-d'œuvre tuteurage</t>
  </si>
  <si>
    <t xml:space="preserve">Plantation </t>
  </si>
  <si>
    <t>à la tarière</t>
  </si>
  <si>
    <t>min./arbre</t>
  </si>
  <si>
    <t>à la planteuse</t>
  </si>
  <si>
    <t>Protecteur rongeur</t>
  </si>
  <si>
    <t>Pose irrigation</t>
  </si>
  <si>
    <t xml:space="preserve"> min/rang</t>
  </si>
  <si>
    <t>Autres tâches d'implantation</t>
  </si>
  <si>
    <t>Total des heures pour la plantation</t>
  </si>
  <si>
    <t>Proportion de main-d'œuvre spécialisée</t>
  </si>
  <si>
    <t>Coût main-d'œuvre plantation/ha</t>
  </si>
  <si>
    <t>Taille hiver</t>
  </si>
  <si>
    <t>Taille été</t>
  </si>
  <si>
    <t>Pliage</t>
  </si>
  <si>
    <t xml:space="preserve">Eclaircissage </t>
  </si>
  <si>
    <t>Pulvérisations</t>
  </si>
  <si>
    <t>Total hres</t>
  </si>
  <si>
    <t>Coût salaire</t>
  </si>
  <si>
    <t>manuel</t>
  </si>
  <si>
    <t>ANNÉE</t>
  </si>
  <si>
    <t>Eclaircissage</t>
  </si>
  <si>
    <t>Coût de la récolte à l'hectare</t>
  </si>
  <si>
    <t>Nombre de pommiers/ha</t>
  </si>
  <si>
    <t xml:space="preserve">Temps pour récolte d'un coffre </t>
  </si>
  <si>
    <t>Nbre de coffres par jour de :</t>
  </si>
  <si>
    <t>coffres</t>
  </si>
  <si>
    <t>Supervision</t>
  </si>
  <si>
    <t>Nbre de cueilleurs pour 1 superviseur</t>
  </si>
  <si>
    <t>Salaire horaire superviseur</t>
  </si>
  <si>
    <t>Coût supervision/minot</t>
  </si>
  <si>
    <t>Déplacement des coffres</t>
  </si>
  <si>
    <t>Nombre de cueillleurs</t>
  </si>
  <si>
    <t>Temps réel consacré au déplacement des coffres par jour de:</t>
  </si>
  <si>
    <t>heures totales</t>
  </si>
  <si>
    <t>Nombre de minutes par coffre</t>
  </si>
  <si>
    <t>minutes/coffre</t>
  </si>
  <si>
    <t>Salaire de l'opérateur</t>
  </si>
  <si>
    <t>Coût du déplacement des coffres</t>
  </si>
  <si>
    <t>Coût de récolte à salaire horaire</t>
  </si>
  <si>
    <t>Salaire horaire du cueilleur</t>
  </si>
  <si>
    <t>Coût récolte/minot</t>
  </si>
  <si>
    <t>OU</t>
  </si>
  <si>
    <t>Coût de récolte à forfait</t>
  </si>
  <si>
    <t>Tarif/coffre</t>
  </si>
  <si>
    <t>ha</t>
  </si>
  <si>
    <t>Montant investi</t>
  </si>
  <si>
    <t>Superficie plantée</t>
  </si>
  <si>
    <t xml:space="preserve">Coût implantation </t>
  </si>
  <si>
    <t>pour 1 ha</t>
  </si>
  <si>
    <t>Comparaison de la profitabilité basée sur la superficie maximale plantée avec un investissement fixe</t>
  </si>
  <si>
    <t>La modification de certaines pratiques de régie (taille d'été, éclaircissage, fertilisation, etc.) aura une influence sur tout le fichier.</t>
  </si>
  <si>
    <t>Autres</t>
  </si>
  <si>
    <t>SOMMAIRE</t>
  </si>
  <si>
    <t>Classées</t>
  </si>
  <si>
    <t>Déclassées</t>
  </si>
  <si>
    <t>Prix de revient pommes</t>
  </si>
  <si>
    <t>d'intérêt</t>
  </si>
  <si>
    <t>Taux réel</t>
  </si>
  <si>
    <t>Valeur terrain ($/ha)</t>
  </si>
  <si>
    <t>$</t>
  </si>
  <si>
    <t>Trempage de pommes et SmartFresh</t>
  </si>
  <si>
    <t>Détail</t>
  </si>
  <si>
    <t>Autres ventes directes: pommes à jus récupérée à la récolte</t>
  </si>
  <si>
    <t>Analyses de sol surface et profondeur</t>
  </si>
  <si>
    <t>11-52-0</t>
  </si>
  <si>
    <t>Sel d'Epsom</t>
  </si>
  <si>
    <t>Dose/ha (kg ou l)</t>
  </si>
  <si>
    <t>Solution Ca 23%</t>
  </si>
  <si>
    <t>broche droite calibre 12,5</t>
  </si>
  <si>
    <t>tube de métal 10' x ½''</t>
  </si>
  <si>
    <t>poteau cèdre traité 12'x5''</t>
  </si>
  <si>
    <t>Fil attache brun</t>
  </si>
  <si>
    <t>piquet cèdre traité 8'x3"</t>
  </si>
  <si>
    <t>piquets cèdre 8'</t>
  </si>
  <si>
    <t>($/l)</t>
  </si>
  <si>
    <t>Nexter 75PM</t>
  </si>
  <si>
    <t>Admire 240F</t>
  </si>
  <si>
    <t>k</t>
  </si>
  <si>
    <t>Dithane DG75</t>
  </si>
  <si>
    <t>Imidan 70W</t>
  </si>
  <si>
    <t>Decis 5 EC</t>
  </si>
  <si>
    <t xml:space="preserve">Altacor </t>
  </si>
  <si>
    <t>Rimon 10 EC</t>
  </si>
  <si>
    <t>ReTain</t>
  </si>
  <si>
    <t>Noter que differents escomptes sont possibles en fonction des quantités et des modalités de paiement</t>
  </si>
  <si>
    <t>(kg ou l)</t>
  </si>
  <si>
    <t xml:space="preserve">Dose/ha </t>
  </si>
  <si>
    <t>Carpocapse</t>
  </si>
  <si>
    <t>Août</t>
  </si>
  <si>
    <t xml:space="preserve">aux 2 rangs </t>
  </si>
  <si>
    <t>Coût utilisation tracteur/heure</t>
  </si>
  <si>
    <t>Matériel inclus&gt;</t>
  </si>
  <si>
    <t>Nombre de minots récoltés par hectare</t>
  </si>
  <si>
    <t>Trempage seulement</t>
  </si>
  <si>
    <t>Frais programme mise en marché</t>
  </si>
  <si>
    <t>Ne s'applique pas à la vente directe</t>
  </si>
  <si>
    <t>CECPA pomme tardive 2011 indexé 2013</t>
  </si>
  <si>
    <t>Noter que la méthode de calcul et certaines proportions diffèrent de celle du CECPA. Il y a donc un léger écart d'avec leur prix de revient. On vise à refléter ici une performance supérieure. CF explications à l'onglet Introduction.</t>
  </si>
  <si>
    <t>vente directe au frais</t>
  </si>
  <si>
    <t>pour jus, etc.</t>
  </si>
  <si>
    <t>Plantation des piquets</t>
  </si>
  <si>
    <t>Total (Installation piquets + tuteurage)</t>
  </si>
  <si>
    <t xml:space="preserve">tiges métal </t>
  </si>
  <si>
    <t xml:space="preserve">&gt; Option clips pour attachage </t>
  </si>
  <si>
    <t>Corde plastique (pommier)</t>
  </si>
  <si>
    <t>Attache bambou peut glisser sur deltex</t>
  </si>
  <si>
    <t>Ces deux éléments doivent donc être conséquents de tout le reste du fichier.</t>
  </si>
  <si>
    <t>Novembre 2015</t>
  </si>
  <si>
    <t xml:space="preserve">CONCEPTION ORIGINALE </t>
  </si>
  <si>
    <r>
      <rPr>
        <b/>
        <sz val="10"/>
        <rFont val="Arial"/>
        <family val="2"/>
      </rPr>
      <t>MISE À JOUR</t>
    </r>
    <r>
      <rPr>
        <sz val="10"/>
        <rFont val="Arial"/>
        <family val="2"/>
      </rPr>
      <t xml:space="preserve"> des prix, des systèmes et des intrants. </t>
    </r>
  </si>
  <si>
    <t>Alison DeMarree, Cornell Cooperative Extension, Lake Ontario Fruit Team, jusqu'en mars 2015.</t>
  </si>
  <si>
    <t xml:space="preserve">Jollin Charest agr. M.Sc. Conseiller pomicole au MAPAQ, Montérégie-Est jusqu'à juin 2007. </t>
  </si>
  <si>
    <t>Paul Émile Yelle, agronome</t>
  </si>
  <si>
    <t>Références</t>
  </si>
  <si>
    <t>Conception originale; utilisé avec l'autorisation de:</t>
  </si>
  <si>
    <t>http://www.cecpa.qc.ca/etudes,2</t>
  </si>
  <si>
    <t>Et indexations subséquentes</t>
  </si>
  <si>
    <r>
      <t xml:space="preserve">CECPA. 2013. Centre d'étude sur les coûts de production en agriculture. </t>
    </r>
    <r>
      <rPr>
        <b/>
        <i/>
        <sz val="10"/>
        <rFont val="Arial"/>
        <family val="2"/>
      </rPr>
      <t xml:space="preserve">Pomme tardive 2011. </t>
    </r>
  </si>
  <si>
    <r>
      <t xml:space="preserve">CRAAQ. 2014. Comité références économiques. </t>
    </r>
    <r>
      <rPr>
        <b/>
        <i/>
        <sz val="10"/>
        <rFont val="Arial"/>
        <family val="2"/>
      </rPr>
      <t>Machinerie. Coûts d'utilisation et taux à forfait suggérés.</t>
    </r>
    <r>
      <rPr>
        <sz val="10"/>
        <rFont val="Arial"/>
        <family val="2"/>
      </rPr>
      <t xml:space="preserve"> Agdex 740/825</t>
    </r>
  </si>
  <si>
    <t>http://www.craaq.qc.ca/Publications-du-CRAAQ/machinerie-co%C3%BBts-d_utilisation-et-taux-a-forfait-suggeres-ao%C3%BBt-2014/p/PREF0326</t>
  </si>
  <si>
    <t>et d'évaluer la profitabilité des capitaux qu'on y consacre.</t>
  </si>
  <si>
    <r>
      <t xml:space="preserve">RAP. 2015, Réseau d'avertissements phytosanitaires. Réseau-pommier. Bulletin No 3. </t>
    </r>
    <r>
      <rPr>
        <b/>
        <i/>
        <sz val="10"/>
        <rFont val="Arial"/>
        <family val="2"/>
      </rPr>
      <t>Coûts moyens des principaux traitements phytosanitaires</t>
    </r>
  </si>
  <si>
    <t>http://www.agrireseau.qc.ca/documents/Document_90018.pdf</t>
  </si>
  <si>
    <t>Informations additionnelles obtenues de différents conseillers, producteurs et fournisseurs, notamment</t>
  </si>
  <si>
    <t>Mélanie Noël, MBA, agr., Directrice générale adjointe, Producteurs de pomme du Québec.</t>
  </si>
  <si>
    <t>Sylvain Caouette, producteur.</t>
  </si>
  <si>
    <t>Paul-Martin Roy, producteur</t>
  </si>
  <si>
    <t>Éric St-Denis, producteur</t>
  </si>
  <si>
    <t>Rendement total divisé par superficie totale</t>
  </si>
  <si>
    <t>Fil métalique enrobé</t>
  </si>
  <si>
    <r>
      <rPr>
        <b/>
        <sz val="10"/>
        <rFont val="Arial"/>
        <family val="2"/>
      </rPr>
      <t>Pour positionnement</t>
    </r>
    <r>
      <rPr>
        <sz val="10"/>
        <rFont val="Arial"/>
        <family val="2"/>
      </rPr>
      <t xml:space="preserve"> des branches (Onglet Matériel B104)</t>
    </r>
  </si>
  <si>
    <t>oui</t>
  </si>
  <si>
    <t xml:space="preserve">&gt; Option Corde plastique </t>
  </si>
  <si>
    <t>non</t>
  </si>
  <si>
    <r>
      <t xml:space="preserve">Un seul oui </t>
    </r>
    <r>
      <rPr>
        <sz val="8"/>
        <rFont val="Wingdings"/>
        <charset val="2"/>
      </rPr>
      <t>ñ</t>
    </r>
  </si>
  <si>
    <t>&gt; Option attache-bambou</t>
  </si>
  <si>
    <t>&gt; Option  Corde plastique (bambou)</t>
  </si>
  <si>
    <t xml:space="preserve">Agriflex, Centre agricole Bienvenue, D.M. Boileau, Dubois Agrinovation, Environex, Entreprises agricoles Petch, FADQ (Alain Richer), </t>
  </si>
  <si>
    <t>Ferme Au Pic, Fertibec, MAPAQ (Georges Lamarre; Karine Bergeron), Pomi, R.&amp; B. Waller, Verger G.Lussier, William Houde.</t>
  </si>
  <si>
    <t>Ce fichier a été préparé dans le but de comparer la rentabilité de trois densités de plantation différentes</t>
  </si>
</sst>
</file>

<file path=xl/styles.xml><?xml version="1.0" encoding="utf-8"?>
<styleSheet xmlns="http://schemas.openxmlformats.org/spreadsheetml/2006/main">
  <numFmts count="20">
    <numFmt numFmtId="6" formatCode="#,##0\ &quot;$&quot;_);[Red]\(#,##0\ &quot;$&quot;\)"/>
    <numFmt numFmtId="8" formatCode="#,##0.00\ &quot;$&quot;_);[Red]\(#,##0.00\ &quot;$&quot;\)"/>
    <numFmt numFmtId="44" formatCode="_ * #,##0.00_)\ &quot;$&quot;_ ;_ * \(#,##0.00\)\ &quot;$&quot;_ ;_ * &quot;-&quot;??_)\ &quot;$&quot;_ ;_ @_ "/>
    <numFmt numFmtId="43" formatCode="_ * #,##0.00_)\ _$_ ;_ * \(#,##0.00\)\ _$_ ;_ * &quot;-&quot;??_)\ _$_ ;_ @_ "/>
    <numFmt numFmtId="164" formatCode="0.0"/>
    <numFmt numFmtId="165" formatCode="#,##0.00\ &quot;$&quot;"/>
    <numFmt numFmtId="166" formatCode="#,##0\ &quot;$&quot;"/>
    <numFmt numFmtId="167" formatCode="0.0%"/>
    <numFmt numFmtId="168" formatCode="#,##0.00&quot;$&quot;_);\(#,##0.00&quot;$&quot;\)"/>
    <numFmt numFmtId="169" formatCode="_ * #,##0_)\ &quot;$&quot;_ ;_ * \(#,##0\)\ &quot;$&quot;_ ;_ * &quot;-&quot;??_)\ &quot;$&quot;_ ;_ @_ "/>
    <numFmt numFmtId="170" formatCode="#,##0.00\ _$"/>
    <numFmt numFmtId="171" formatCode="0.00_)"/>
    <numFmt numFmtId="172" formatCode="#,##0_);\(#,##0\)"/>
    <numFmt numFmtId="173" formatCode="#,##0.00_);\(#,##0.00\)"/>
    <numFmt numFmtId="174" formatCode="0.0_)"/>
    <numFmt numFmtId="175" formatCode="0.000_)"/>
    <numFmt numFmtId="176" formatCode="_ * #,##0_)\ _$_ ;_ * \(#,##0\)\ _$_ ;_ * &quot;-&quot;??_)\ _$_ ;_ @_ "/>
    <numFmt numFmtId="177" formatCode="#&quot; &quot;?/2"/>
    <numFmt numFmtId="178" formatCode="_ * #,##0.0_)\ _$_ ;_ * \(#,##0.0\)\ _$_ ;_ * &quot;-&quot;?_)\ _$_ ;_ @_ "/>
    <numFmt numFmtId="179" formatCode="0.000"/>
  </numFmts>
  <fonts count="72">
    <font>
      <sz val="10"/>
      <name val="Arial"/>
    </font>
    <font>
      <sz val="10"/>
      <name val="Arial"/>
      <family val="2"/>
    </font>
    <font>
      <sz val="10"/>
      <color indexed="8"/>
      <name val="Arial"/>
      <family val="2"/>
    </font>
    <font>
      <sz val="10"/>
      <name val="Times New Roman"/>
      <family val="1"/>
    </font>
    <font>
      <sz val="11"/>
      <name val="Arial"/>
      <family val="2"/>
    </font>
    <font>
      <b/>
      <sz val="10"/>
      <color indexed="8"/>
      <name val="Arial"/>
      <family val="2"/>
    </font>
    <font>
      <sz val="10"/>
      <name val="Arial"/>
      <family val="2"/>
    </font>
    <font>
      <sz val="8"/>
      <color indexed="81"/>
      <name val="Tahoma"/>
      <family val="2"/>
    </font>
    <font>
      <sz val="12"/>
      <name val="Arial"/>
      <family val="2"/>
    </font>
    <font>
      <sz val="10"/>
      <color indexed="12"/>
      <name val="Arial"/>
      <family val="2"/>
    </font>
    <font>
      <sz val="10"/>
      <color indexed="48"/>
      <name val="Arial"/>
      <family val="2"/>
    </font>
    <font>
      <sz val="12"/>
      <name val="Times New Roman"/>
      <family val="1"/>
    </font>
    <font>
      <b/>
      <sz val="10"/>
      <name val="Arial"/>
      <family val="2"/>
    </font>
    <font>
      <sz val="10"/>
      <color indexed="10"/>
      <name val="Arial"/>
      <family val="2"/>
    </font>
    <font>
      <b/>
      <sz val="12"/>
      <name val="Arial"/>
      <family val="2"/>
    </font>
    <font>
      <sz val="14"/>
      <name val="Arial"/>
      <family val="2"/>
    </font>
    <font>
      <b/>
      <sz val="12"/>
      <color indexed="12"/>
      <name val="Arial"/>
      <family val="2"/>
    </font>
    <font>
      <sz val="10"/>
      <color indexed="9"/>
      <name val="Arial"/>
      <family val="2"/>
    </font>
    <font>
      <sz val="10"/>
      <name val="Arial Unicode MS"/>
      <family val="2"/>
    </font>
    <font>
      <b/>
      <sz val="14"/>
      <name val="Arial"/>
      <family val="2"/>
    </font>
    <font>
      <sz val="12"/>
      <color indexed="12"/>
      <name val="Times New Roman"/>
      <family val="1"/>
    </font>
    <font>
      <b/>
      <sz val="10"/>
      <color indexed="12"/>
      <name val="Arial"/>
      <family val="2"/>
    </font>
    <font>
      <sz val="10"/>
      <color indexed="10"/>
      <name val="Courier"/>
      <family val="3"/>
    </font>
    <font>
      <sz val="10"/>
      <color indexed="8"/>
      <name val="Courier"/>
      <family val="3"/>
    </font>
    <font>
      <sz val="10"/>
      <color indexed="12"/>
      <name val="Courier"/>
      <family val="3"/>
    </font>
    <font>
      <sz val="10"/>
      <color indexed="14"/>
      <name val="Courier"/>
      <family val="3"/>
    </font>
    <font>
      <sz val="10"/>
      <name val="Arial"/>
      <family val="2"/>
    </font>
    <font>
      <b/>
      <sz val="10"/>
      <color indexed="10"/>
      <name val="Arial"/>
      <family val="2"/>
    </font>
    <font>
      <sz val="10"/>
      <color indexed="10"/>
      <name val="Arial"/>
      <family val="2"/>
    </font>
    <font>
      <b/>
      <sz val="12"/>
      <color indexed="10"/>
      <name val="Arial"/>
      <family val="2"/>
    </font>
    <font>
      <sz val="8"/>
      <name val="Arial"/>
      <family val="2"/>
    </font>
    <font>
      <b/>
      <sz val="10"/>
      <color indexed="9"/>
      <name val="Arial"/>
      <family val="2"/>
    </font>
    <font>
      <u/>
      <sz val="8.5"/>
      <color indexed="12"/>
      <name val="Arial"/>
      <family val="2"/>
    </font>
    <font>
      <b/>
      <sz val="10"/>
      <name val="Arial Unicode MS"/>
      <family val="2"/>
    </font>
    <font>
      <b/>
      <sz val="10"/>
      <name val="Arial"/>
      <family val="2"/>
    </font>
    <font>
      <b/>
      <sz val="12"/>
      <name val="Arial"/>
      <family val="2"/>
    </font>
    <font>
      <sz val="10"/>
      <color indexed="54"/>
      <name val="Arial"/>
      <family val="2"/>
    </font>
    <font>
      <b/>
      <sz val="12"/>
      <color indexed="9"/>
      <name val="Arial"/>
      <family val="2"/>
    </font>
    <font>
      <b/>
      <u/>
      <sz val="12"/>
      <color indexed="9"/>
      <name val="Arial"/>
      <family val="2"/>
    </font>
    <font>
      <sz val="10"/>
      <color indexed="17"/>
      <name val="Arial"/>
      <family val="2"/>
    </font>
    <font>
      <b/>
      <sz val="10"/>
      <color indexed="17"/>
      <name val="Arial"/>
      <family val="2"/>
    </font>
    <font>
      <sz val="10"/>
      <color indexed="9"/>
      <name val="Arial"/>
      <family val="2"/>
    </font>
    <font>
      <sz val="12"/>
      <color indexed="9"/>
      <name val="Times New Roman"/>
      <family val="1"/>
    </font>
    <font>
      <sz val="16"/>
      <color indexed="10"/>
      <name val="Arial"/>
      <family val="2"/>
    </font>
    <font>
      <b/>
      <sz val="14"/>
      <name val="Monotype Corsiva"/>
      <family val="4"/>
    </font>
    <font>
      <sz val="9"/>
      <name val="Arial"/>
      <family val="2"/>
    </font>
    <font>
      <sz val="10"/>
      <color indexed="41"/>
      <name val="Arial"/>
      <family val="2"/>
    </font>
    <font>
      <b/>
      <sz val="10"/>
      <color indexed="41"/>
      <name val="Arial"/>
      <family val="2"/>
    </font>
    <font>
      <i/>
      <sz val="10"/>
      <name val="Arial"/>
      <family val="2"/>
    </font>
    <font>
      <b/>
      <sz val="8"/>
      <color indexed="81"/>
      <name val="Tahoma"/>
      <family val="2"/>
    </font>
    <font>
      <b/>
      <i/>
      <sz val="8"/>
      <color indexed="81"/>
      <name val="Tahoma"/>
      <family val="2"/>
    </font>
    <font>
      <b/>
      <sz val="10"/>
      <color indexed="81"/>
      <name val="Tahoma"/>
      <family val="2"/>
    </font>
    <font>
      <b/>
      <i/>
      <sz val="10"/>
      <color indexed="81"/>
      <name val="Tahoma"/>
      <family val="2"/>
    </font>
    <font>
      <sz val="10"/>
      <color rgb="FFFF0000"/>
      <name val="Arial"/>
      <family val="2"/>
    </font>
    <font>
      <i/>
      <sz val="10"/>
      <color rgb="FFFF0000"/>
      <name val="Arial"/>
      <family val="2"/>
    </font>
    <font>
      <b/>
      <sz val="10"/>
      <color theme="0" tint="-0.14999847407452621"/>
      <name val="Arial"/>
      <family val="2"/>
    </font>
    <font>
      <sz val="10"/>
      <color theme="0" tint="-0.14999847407452621"/>
      <name val="Arial"/>
      <family val="2"/>
    </font>
    <font>
      <u/>
      <sz val="9"/>
      <color theme="0" tint="-0.14999847407452621"/>
      <name val="Arial"/>
      <family val="2"/>
    </font>
    <font>
      <sz val="9"/>
      <color theme="0" tint="-0.14999847407452621"/>
      <name val="Arial"/>
      <family val="2"/>
    </font>
    <font>
      <b/>
      <i/>
      <sz val="10"/>
      <name val="Arial"/>
      <family val="2"/>
    </font>
    <font>
      <i/>
      <sz val="8"/>
      <name val="Arial"/>
      <family val="2"/>
    </font>
    <font>
      <b/>
      <sz val="9"/>
      <color indexed="81"/>
      <name val="Tahoma"/>
      <family val="2"/>
    </font>
    <font>
      <i/>
      <sz val="9"/>
      <name val="Arial"/>
      <family val="2"/>
    </font>
    <font>
      <b/>
      <i/>
      <sz val="9"/>
      <name val="Arial"/>
      <family val="2"/>
    </font>
    <font>
      <b/>
      <sz val="10"/>
      <color rgb="FFFF0000"/>
      <name val="Arial"/>
      <family val="2"/>
    </font>
    <font>
      <b/>
      <sz val="11"/>
      <color theme="1"/>
      <name val="Calibri"/>
      <family val="2"/>
      <scheme val="minor"/>
    </font>
    <font>
      <b/>
      <i/>
      <sz val="8"/>
      <name val="Arial"/>
      <family val="2"/>
    </font>
    <font>
      <sz val="10"/>
      <color rgb="FFFFFF00"/>
      <name val="Arial"/>
      <family val="2"/>
    </font>
    <font>
      <sz val="10"/>
      <color rgb="FF13A7DB"/>
      <name val="Arial"/>
      <family val="2"/>
    </font>
    <font>
      <sz val="10"/>
      <name val="Wingdings"/>
      <charset val="2"/>
    </font>
    <font>
      <sz val="8"/>
      <name val="Wingdings"/>
      <charset val="2"/>
    </font>
    <font>
      <b/>
      <sz val="10"/>
      <name val="Wingdings"/>
      <charset val="2"/>
    </font>
  </fonts>
  <fills count="15">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7"/>
        <bgColor indexed="64"/>
      </patternFill>
    </fill>
    <fill>
      <patternFill patternType="solid">
        <fgColor indexed="11"/>
        <bgColor indexed="64"/>
      </patternFill>
    </fill>
    <fill>
      <patternFill patternType="solid">
        <fgColor indexed="50"/>
        <bgColor indexed="64"/>
      </patternFill>
    </fill>
    <fill>
      <patternFill patternType="solid">
        <fgColor indexed="23"/>
        <bgColor indexed="64"/>
      </patternFill>
    </fill>
    <fill>
      <patternFill patternType="solid">
        <fgColor indexed="55"/>
        <bgColor indexed="64"/>
      </patternFill>
    </fill>
    <fill>
      <patternFill patternType="solid">
        <fgColor indexed="8"/>
        <bgColor indexed="64"/>
      </patternFill>
    </fill>
    <fill>
      <patternFill patternType="solid">
        <fgColor indexed="9"/>
        <bgColor indexed="64"/>
      </patternFill>
    </fill>
    <fill>
      <patternFill patternType="solid">
        <fgColor indexed="63"/>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thin">
        <color indexed="64"/>
      </bottom>
      <diagonal/>
    </border>
    <border>
      <left/>
      <right/>
      <top/>
      <bottom style="thin">
        <color indexed="22"/>
      </bottom>
      <diagonal/>
    </border>
    <border>
      <left/>
      <right/>
      <top/>
      <bottom style="double">
        <color indexed="64"/>
      </bottom>
      <diagonal/>
    </border>
  </borders>
  <cellStyleXfs count="5">
    <xf numFmtId="0" fontId="0" fillId="0" borderId="0"/>
    <xf numFmtId="0" fontId="32" fillId="0" borderId="0" applyNumberFormat="0" applyFill="0" applyBorder="0" applyAlignment="0" applyProtection="0">
      <alignment vertical="top"/>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54">
    <xf numFmtId="0" fontId="0" fillId="0" borderId="0" xfId="0"/>
    <xf numFmtId="164" fontId="0" fillId="0" borderId="0" xfId="0" applyNumberFormat="1"/>
    <xf numFmtId="1" fontId="0" fillId="0" borderId="0" xfId="0" applyNumberFormat="1"/>
    <xf numFmtId="9" fontId="0" fillId="0" borderId="0" xfId="0" applyNumberFormat="1"/>
    <xf numFmtId="0" fontId="0" fillId="0" borderId="0" xfId="0" applyAlignment="1">
      <alignment horizontal="center"/>
    </xf>
    <xf numFmtId="0" fontId="6" fillId="0" borderId="0" xfId="0" applyFont="1"/>
    <xf numFmtId="0" fontId="8" fillId="0" borderId="0" xfId="0" applyFont="1"/>
    <xf numFmtId="0" fontId="9" fillId="0" borderId="0" xfId="0" applyFont="1"/>
    <xf numFmtId="0" fontId="10" fillId="0" borderId="0" xfId="0" applyFont="1"/>
    <xf numFmtId="0" fontId="0" fillId="0" borderId="1" xfId="0" applyBorder="1"/>
    <xf numFmtId="0" fontId="0" fillId="0" borderId="1" xfId="0" applyBorder="1" applyAlignment="1">
      <alignment horizontal="right"/>
    </xf>
    <xf numFmtId="165" fontId="0" fillId="0" borderId="0" xfId="0" applyNumberFormat="1" applyAlignment="1">
      <alignment horizontal="right"/>
    </xf>
    <xf numFmtId="165" fontId="0" fillId="0" borderId="0" xfId="0" applyNumberFormat="1"/>
    <xf numFmtId="8" fontId="0" fillId="0" borderId="0" xfId="0" applyNumberFormat="1" applyAlignment="1">
      <alignment horizontal="right"/>
    </xf>
    <xf numFmtId="8" fontId="6" fillId="0" borderId="0" xfId="0" applyNumberFormat="1" applyFont="1" applyAlignment="1">
      <alignment horizontal="right"/>
    </xf>
    <xf numFmtId="0" fontId="0" fillId="0" borderId="0" xfId="0" applyAlignment="1">
      <alignment horizontal="right"/>
    </xf>
    <xf numFmtId="165" fontId="10" fillId="0" borderId="0" xfId="0" applyNumberFormat="1" applyFont="1" applyAlignment="1">
      <alignment horizontal="right"/>
    </xf>
    <xf numFmtId="2" fontId="6" fillId="0" borderId="0" xfId="0" applyNumberFormat="1" applyFont="1"/>
    <xf numFmtId="165" fontId="6" fillId="0" borderId="0" xfId="0" applyNumberFormat="1" applyFont="1" applyAlignment="1">
      <alignment horizontal="right"/>
    </xf>
    <xf numFmtId="0" fontId="6" fillId="0" borderId="0" xfId="0" applyFont="1" applyAlignment="1">
      <alignment horizontal="right"/>
    </xf>
    <xf numFmtId="165" fontId="10" fillId="0" borderId="0" xfId="0" applyNumberFormat="1" applyFont="1"/>
    <xf numFmtId="0" fontId="11" fillId="0" borderId="0" xfId="0" applyFont="1" applyAlignment="1">
      <alignment horizontal="center"/>
    </xf>
    <xf numFmtId="0" fontId="12" fillId="0" borderId="0" xfId="0" applyFont="1"/>
    <xf numFmtId="0" fontId="12" fillId="0" borderId="1" xfId="0" applyFont="1" applyBorder="1"/>
    <xf numFmtId="0" fontId="12" fillId="0" borderId="1" xfId="0" applyFont="1" applyBorder="1" applyAlignment="1">
      <alignment horizontal="right"/>
    </xf>
    <xf numFmtId="0" fontId="0" fillId="0" borderId="0" xfId="0" applyFill="1"/>
    <xf numFmtId="0" fontId="13" fillId="0" borderId="0" xfId="0" applyFont="1"/>
    <xf numFmtId="167" fontId="5" fillId="0" borderId="0" xfId="0" applyNumberFormat="1" applyFont="1" applyAlignment="1">
      <alignment horizontal="center" vertical="top" wrapText="1"/>
    </xf>
    <xf numFmtId="1" fontId="6" fillId="0" borderId="0" xfId="0" applyNumberFormat="1" applyFont="1"/>
    <xf numFmtId="1" fontId="0" fillId="0" borderId="0" xfId="0" applyNumberFormat="1" applyFill="1"/>
    <xf numFmtId="167" fontId="12" fillId="0" borderId="0" xfId="0" applyNumberFormat="1" applyFont="1" applyFill="1"/>
    <xf numFmtId="0" fontId="0" fillId="0" borderId="0" xfId="0" applyBorder="1"/>
    <xf numFmtId="0" fontId="0" fillId="0" borderId="0" xfId="0" applyFill="1" applyBorder="1"/>
    <xf numFmtId="0" fontId="0" fillId="0" borderId="2" xfId="0" applyBorder="1"/>
    <xf numFmtId="8" fontId="6" fillId="0" borderId="2" xfId="0" applyNumberFormat="1" applyFont="1" applyBorder="1" applyAlignment="1">
      <alignment horizontal="right"/>
    </xf>
    <xf numFmtId="165" fontId="6" fillId="0" borderId="2" xfId="0" applyNumberFormat="1" applyFont="1" applyBorder="1"/>
    <xf numFmtId="165" fontId="0" fillId="0" borderId="2" xfId="0" applyNumberFormat="1" applyBorder="1"/>
    <xf numFmtId="8" fontId="6" fillId="0" borderId="0" xfId="0" applyNumberFormat="1" applyFont="1" applyBorder="1" applyAlignment="1">
      <alignment horizontal="right"/>
    </xf>
    <xf numFmtId="165" fontId="0" fillId="0" borderId="0" xfId="0" applyNumberFormat="1" applyBorder="1"/>
    <xf numFmtId="0" fontId="14" fillId="0" borderId="0" xfId="0" applyFont="1"/>
    <xf numFmtId="44" fontId="0" fillId="0" borderId="0" xfId="3" applyFont="1"/>
    <xf numFmtId="0" fontId="15" fillId="0" borderId="0" xfId="0" applyFont="1"/>
    <xf numFmtId="0" fontId="16" fillId="0" borderId="0" xfId="0" applyFont="1" applyAlignment="1">
      <alignment horizontal="center"/>
    </xf>
    <xf numFmtId="1" fontId="9" fillId="0" borderId="0" xfId="0" applyNumberFormat="1" applyFont="1"/>
    <xf numFmtId="165" fontId="14" fillId="0" borderId="0" xfId="0" applyNumberFormat="1" applyFont="1"/>
    <xf numFmtId="8" fontId="12" fillId="0" borderId="0" xfId="0" applyNumberFormat="1" applyFont="1" applyAlignment="1">
      <alignment horizontal="right"/>
    </xf>
    <xf numFmtId="0" fontId="16" fillId="0" borderId="0" xfId="0" applyFont="1"/>
    <xf numFmtId="8" fontId="12" fillId="0" borderId="0" xfId="0" applyNumberFormat="1" applyFont="1" applyBorder="1" applyAlignment="1">
      <alignment horizontal="right"/>
    </xf>
    <xf numFmtId="0" fontId="6" fillId="0" borderId="0" xfId="0" applyFont="1" applyFill="1" applyBorder="1"/>
    <xf numFmtId="1" fontId="6" fillId="0" borderId="0" xfId="0" applyNumberFormat="1" applyFont="1" applyAlignment="1">
      <alignment horizontal="right"/>
    </xf>
    <xf numFmtId="0" fontId="10" fillId="0" borderId="0" xfId="0" applyNumberFormat="1" applyFont="1" applyAlignment="1">
      <alignment horizontal="right"/>
    </xf>
    <xf numFmtId="0" fontId="17" fillId="0" borderId="2" xfId="0" applyFont="1" applyBorder="1"/>
    <xf numFmtId="1" fontId="0" fillId="0" borderId="2" xfId="0" applyNumberFormat="1" applyBorder="1"/>
    <xf numFmtId="1" fontId="10" fillId="0" borderId="0" xfId="0" applyNumberFormat="1" applyFont="1" applyAlignment="1">
      <alignment horizontal="right"/>
    </xf>
    <xf numFmtId="44" fontId="0" fillId="0" borderId="0" xfId="0" applyNumberFormat="1"/>
    <xf numFmtId="0" fontId="18" fillId="0" borderId="0" xfId="0" applyFont="1"/>
    <xf numFmtId="0" fontId="19" fillId="0" borderId="0" xfId="0" applyFont="1"/>
    <xf numFmtId="0" fontId="4" fillId="0" borderId="0" xfId="0" applyFont="1"/>
    <xf numFmtId="0" fontId="2" fillId="0" borderId="0" xfId="0" applyFont="1" applyAlignment="1">
      <alignment horizontal="right" vertical="top" wrapText="1"/>
    </xf>
    <xf numFmtId="0" fontId="14" fillId="0" borderId="1" xfId="0" applyFont="1" applyBorder="1"/>
    <xf numFmtId="166" fontId="0" fillId="0" borderId="0" xfId="0" applyNumberFormat="1"/>
    <xf numFmtId="0" fontId="20" fillId="0" borderId="0" xfId="0" applyFont="1"/>
    <xf numFmtId="0" fontId="12" fillId="0" borderId="0" xfId="0" applyFont="1" applyFill="1"/>
    <xf numFmtId="0" fontId="22" fillId="0" borderId="0" xfId="0" applyFont="1" applyFill="1"/>
    <xf numFmtId="0" fontId="0" fillId="0" borderId="0" xfId="0" applyFill="1" applyAlignment="1">
      <alignment horizontal="center"/>
    </xf>
    <xf numFmtId="168" fontId="23" fillId="0" borderId="0" xfId="0" applyNumberFormat="1" applyFont="1" applyFill="1" applyProtection="1"/>
    <xf numFmtId="168" fontId="0" fillId="0" borderId="0" xfId="0" applyNumberFormat="1" applyFill="1" applyProtection="1"/>
    <xf numFmtId="0" fontId="23" fillId="0" borderId="0" xfId="0" applyFont="1" applyFill="1"/>
    <xf numFmtId="0" fontId="24" fillId="0" borderId="0" xfId="0" applyFont="1" applyFill="1"/>
    <xf numFmtId="2" fontId="24" fillId="0" borderId="0" xfId="0" applyNumberFormat="1" applyFont="1" applyFill="1"/>
    <xf numFmtId="0" fontId="25" fillId="0" borderId="0" xfId="0" applyFont="1" applyFill="1"/>
    <xf numFmtId="0" fontId="9" fillId="0" borderId="0" xfId="0" applyNumberFormat="1" applyFont="1" applyAlignment="1">
      <alignment horizontal="right"/>
    </xf>
    <xf numFmtId="169" fontId="0" fillId="0" borderId="0" xfId="3" applyNumberFormat="1" applyFont="1"/>
    <xf numFmtId="169" fontId="12" fillId="0" borderId="0" xfId="3" applyNumberFormat="1" applyFont="1"/>
    <xf numFmtId="169" fontId="12" fillId="0" borderId="0" xfId="0" applyNumberFormat="1" applyFont="1"/>
    <xf numFmtId="0" fontId="0" fillId="0" borderId="0" xfId="0" applyFill="1" applyAlignment="1">
      <alignment horizontal="left"/>
    </xf>
    <xf numFmtId="0" fontId="6" fillId="0" borderId="0" xfId="0" applyNumberFormat="1" applyFont="1" applyAlignment="1">
      <alignment horizontal="right"/>
    </xf>
    <xf numFmtId="0" fontId="17" fillId="0" borderId="0" xfId="0" applyFont="1" applyBorder="1"/>
    <xf numFmtId="165" fontId="17" fillId="0" borderId="0" xfId="0" applyNumberFormat="1" applyFont="1" applyBorder="1"/>
    <xf numFmtId="0" fontId="14" fillId="0" borderId="0" xfId="0" applyFont="1" applyBorder="1"/>
    <xf numFmtId="0" fontId="6" fillId="0" borderId="1" xfId="0" applyFont="1" applyBorder="1"/>
    <xf numFmtId="0" fontId="6" fillId="0" borderId="1" xfId="0" applyFont="1" applyBorder="1" applyAlignment="1">
      <alignment horizontal="right"/>
    </xf>
    <xf numFmtId="9" fontId="6" fillId="0" borderId="0" xfId="0" applyNumberFormat="1" applyFont="1"/>
    <xf numFmtId="9" fontId="9" fillId="0" borderId="0" xfId="0" applyNumberFormat="1" applyFont="1"/>
    <xf numFmtId="0" fontId="26" fillId="0" borderId="0" xfId="0" applyFont="1"/>
    <xf numFmtId="0" fontId="26" fillId="0" borderId="0" xfId="0" applyFont="1" applyBorder="1"/>
    <xf numFmtId="0" fontId="26" fillId="0" borderId="2" xfId="0" applyFont="1" applyBorder="1"/>
    <xf numFmtId="0" fontId="14" fillId="0" borderId="0" xfId="0" applyFont="1" applyAlignment="1">
      <alignment horizontal="center"/>
    </xf>
    <xf numFmtId="1" fontId="26" fillId="0" borderId="0" xfId="0" applyNumberFormat="1" applyFont="1"/>
    <xf numFmtId="0" fontId="26" fillId="0" borderId="1" xfId="0" applyFont="1" applyBorder="1"/>
    <xf numFmtId="0" fontId="26" fillId="0" borderId="1" xfId="0" applyFont="1" applyBorder="1" applyAlignment="1">
      <alignment horizontal="right"/>
    </xf>
    <xf numFmtId="165" fontId="26" fillId="0" borderId="0" xfId="0" applyNumberFormat="1" applyFont="1"/>
    <xf numFmtId="165" fontId="26" fillId="0" borderId="0" xfId="0" applyNumberFormat="1" applyFont="1" applyAlignment="1">
      <alignment horizontal="right"/>
    </xf>
    <xf numFmtId="8" fontId="26" fillId="0" borderId="0" xfId="0" applyNumberFormat="1" applyFont="1" applyAlignment="1">
      <alignment horizontal="right"/>
    </xf>
    <xf numFmtId="0" fontId="26" fillId="0" borderId="0" xfId="0" applyFont="1" applyAlignment="1">
      <alignment horizontal="right"/>
    </xf>
    <xf numFmtId="0" fontId="6" fillId="0" borderId="2" xfId="0" applyFont="1" applyBorder="1"/>
    <xf numFmtId="1" fontId="26" fillId="0" borderId="2" xfId="0" applyNumberFormat="1" applyFont="1" applyBorder="1"/>
    <xf numFmtId="0" fontId="6" fillId="0" borderId="0" xfId="0" applyFont="1" applyBorder="1"/>
    <xf numFmtId="0" fontId="6" fillId="0" borderId="2" xfId="0" applyNumberFormat="1" applyFont="1" applyBorder="1"/>
    <xf numFmtId="165" fontId="6" fillId="0" borderId="0" xfId="0" applyNumberFormat="1" applyFont="1" applyBorder="1"/>
    <xf numFmtId="44" fontId="26" fillId="0" borderId="0" xfId="0" applyNumberFormat="1" applyFont="1"/>
    <xf numFmtId="165" fontId="26" fillId="0" borderId="0" xfId="0" applyNumberFormat="1" applyFont="1" applyBorder="1"/>
    <xf numFmtId="165" fontId="26" fillId="0" borderId="2" xfId="0" applyNumberFormat="1" applyFont="1" applyBorder="1"/>
    <xf numFmtId="1" fontId="13" fillId="0" borderId="0" xfId="0" applyNumberFormat="1" applyFont="1"/>
    <xf numFmtId="0" fontId="13" fillId="0" borderId="0" xfId="0" applyFont="1" applyFill="1"/>
    <xf numFmtId="0" fontId="14" fillId="0" borderId="0" xfId="0" applyFont="1" applyFill="1"/>
    <xf numFmtId="168" fontId="12" fillId="0" borderId="0" xfId="0" applyNumberFormat="1" applyFont="1" applyProtection="1"/>
    <xf numFmtId="0" fontId="6" fillId="0" borderId="0" xfId="0" applyFont="1" applyAlignment="1">
      <alignment horizontal="center"/>
    </xf>
    <xf numFmtId="2" fontId="13" fillId="0" borderId="0" xfId="0" applyNumberFormat="1" applyFont="1"/>
    <xf numFmtId="0" fontId="6" fillId="0" borderId="0" xfId="0" applyFont="1" applyAlignment="1">
      <alignment horizontal="left"/>
    </xf>
    <xf numFmtId="1" fontId="12" fillId="0" borderId="0" xfId="0" applyNumberFormat="1" applyFont="1" applyAlignment="1">
      <alignment horizontal="center"/>
    </xf>
    <xf numFmtId="1" fontId="6" fillId="0" borderId="0" xfId="3" applyNumberFormat="1" applyFont="1"/>
    <xf numFmtId="9" fontId="9" fillId="0" borderId="0" xfId="4" applyFont="1"/>
    <xf numFmtId="0" fontId="6" fillId="0" borderId="0" xfId="0" applyFont="1" applyFill="1"/>
    <xf numFmtId="169" fontId="6" fillId="0" borderId="0" xfId="3" applyNumberFormat="1" applyFont="1"/>
    <xf numFmtId="169" fontId="13" fillId="0" borderId="0" xfId="3" applyNumberFormat="1" applyFont="1"/>
    <xf numFmtId="44" fontId="9" fillId="0" borderId="0" xfId="3" applyFont="1"/>
    <xf numFmtId="169" fontId="27" fillId="0" borderId="0" xfId="3" applyNumberFormat="1" applyFont="1"/>
    <xf numFmtId="0" fontId="28" fillId="0" borderId="0" xfId="0" applyFont="1" applyFill="1"/>
    <xf numFmtId="0" fontId="28" fillId="0" borderId="0" xfId="0" applyFont="1"/>
    <xf numFmtId="168" fontId="22" fillId="0" borderId="0" xfId="0" applyNumberFormat="1" applyFont="1" applyFill="1" applyProtection="1"/>
    <xf numFmtId="168" fontId="28" fillId="0" borderId="0" xfId="0" applyNumberFormat="1" applyFont="1" applyFill="1" applyProtection="1"/>
    <xf numFmtId="0" fontId="9" fillId="0" borderId="0" xfId="0" applyFont="1" applyFill="1"/>
    <xf numFmtId="44" fontId="9" fillId="0" borderId="0" xfId="3" applyFont="1" applyFill="1" applyProtection="1"/>
    <xf numFmtId="44" fontId="6" fillId="0" borderId="0" xfId="3" applyFont="1"/>
    <xf numFmtId="44" fontId="12" fillId="0" borderId="0" xfId="3" applyFont="1"/>
    <xf numFmtId="169" fontId="9" fillId="0" borderId="0" xfId="3" applyNumberFormat="1" applyFont="1"/>
    <xf numFmtId="44" fontId="13" fillId="0" borderId="0" xfId="3" applyFont="1"/>
    <xf numFmtId="168" fontId="13" fillId="0" borderId="0" xfId="0" applyNumberFormat="1" applyFont="1" applyFill="1" applyProtection="1"/>
    <xf numFmtId="0" fontId="12" fillId="0" borderId="0" xfId="0" applyFont="1" applyAlignment="1">
      <alignment horizontal="center"/>
    </xf>
    <xf numFmtId="170" fontId="12" fillId="0" borderId="0" xfId="0" applyNumberFormat="1" applyFont="1"/>
    <xf numFmtId="0" fontId="9" fillId="0" borderId="0" xfId="0" applyFont="1" applyAlignment="1">
      <alignment horizontal="right"/>
    </xf>
    <xf numFmtId="0" fontId="13" fillId="0" borderId="0" xfId="0" applyFont="1" applyAlignment="1">
      <alignment horizontal="left"/>
    </xf>
    <xf numFmtId="0" fontId="9" fillId="0" borderId="0" xfId="0" applyFont="1" applyAlignment="1">
      <alignment horizontal="center"/>
    </xf>
    <xf numFmtId="0" fontId="12" fillId="2" borderId="0" xfId="0" applyFont="1" applyFill="1"/>
    <xf numFmtId="0" fontId="29" fillId="0" borderId="0" xfId="0" applyFont="1"/>
    <xf numFmtId="0" fontId="26" fillId="0" borderId="0" xfId="0" applyFont="1" applyFill="1"/>
    <xf numFmtId="165" fontId="0" fillId="0" borderId="0" xfId="3" applyNumberFormat="1" applyFont="1"/>
    <xf numFmtId="169" fontId="12" fillId="0" borderId="0" xfId="3" applyNumberFormat="1" applyFont="1" applyFill="1"/>
    <xf numFmtId="44" fontId="12" fillId="0" borderId="0" xfId="3" applyFont="1" applyProtection="1"/>
    <xf numFmtId="0" fontId="12" fillId="0" borderId="0" xfId="0" applyFont="1" applyAlignment="1">
      <alignment horizontal="left"/>
    </xf>
    <xf numFmtId="169" fontId="0" fillId="0" borderId="0" xfId="3" applyNumberFormat="1" applyFont="1" applyFill="1"/>
    <xf numFmtId="169" fontId="17" fillId="0" borderId="0" xfId="3" applyNumberFormat="1" applyFont="1" applyFill="1"/>
    <xf numFmtId="169" fontId="30" fillId="0" borderId="0" xfId="3" applyNumberFormat="1" applyFont="1" applyFill="1"/>
    <xf numFmtId="0" fontId="30" fillId="0" borderId="0" xfId="0" applyFont="1" applyFill="1" applyBorder="1"/>
    <xf numFmtId="168" fontId="26" fillId="0" borderId="0" xfId="0" applyNumberFormat="1" applyFont="1" applyFill="1" applyProtection="1"/>
    <xf numFmtId="0" fontId="28" fillId="0" borderId="0" xfId="0" applyNumberFormat="1" applyFont="1" applyFill="1" applyBorder="1" applyProtection="1"/>
    <xf numFmtId="176" fontId="0" fillId="0" borderId="0" xfId="2" applyNumberFormat="1" applyFont="1"/>
    <xf numFmtId="0" fontId="0" fillId="3" borderId="0" xfId="0" applyFill="1"/>
    <xf numFmtId="0" fontId="31" fillId="3" borderId="0" xfId="0" applyFont="1" applyFill="1"/>
    <xf numFmtId="0" fontId="17" fillId="3" borderId="0" xfId="0" applyFont="1" applyFill="1"/>
    <xf numFmtId="0" fontId="14" fillId="3" borderId="1" xfId="0" applyFont="1" applyFill="1" applyBorder="1"/>
    <xf numFmtId="0" fontId="31" fillId="4" borderId="0" xfId="0" applyFont="1" applyFill="1"/>
    <xf numFmtId="0" fontId="17" fillId="4" borderId="0" xfId="0" applyFont="1" applyFill="1"/>
    <xf numFmtId="0" fontId="12" fillId="5" borderId="0" xfId="0" applyFont="1" applyFill="1"/>
    <xf numFmtId="0" fontId="26" fillId="4" borderId="0" xfId="0" applyFont="1" applyFill="1"/>
    <xf numFmtId="0" fontId="26" fillId="5" borderId="0" xfId="0" applyFont="1" applyFill="1"/>
    <xf numFmtId="0" fontId="26" fillId="6" borderId="0" xfId="0" applyFont="1" applyFill="1"/>
    <xf numFmtId="0" fontId="12" fillId="6" borderId="0" xfId="0" applyFont="1" applyFill="1"/>
    <xf numFmtId="0" fontId="0" fillId="6" borderId="0" xfId="0" applyFill="1"/>
    <xf numFmtId="0" fontId="12" fillId="0" borderId="0" xfId="0" applyFont="1" applyBorder="1" applyAlignment="1">
      <alignment horizontal="center"/>
    </xf>
    <xf numFmtId="0" fontId="33" fillId="0" borderId="0" xfId="0" applyFont="1"/>
    <xf numFmtId="0" fontId="34" fillId="0" borderId="0" xfId="0" applyFont="1" applyBorder="1"/>
    <xf numFmtId="1" fontId="12" fillId="0" borderId="0" xfId="0" applyNumberFormat="1" applyFont="1"/>
    <xf numFmtId="1" fontId="12" fillId="2" borderId="0" xfId="0" applyNumberFormat="1" applyFont="1" applyFill="1" applyAlignment="1">
      <alignment horizontal="center"/>
    </xf>
    <xf numFmtId="1" fontId="6" fillId="0" borderId="0" xfId="0" applyNumberFormat="1" applyFont="1" applyAlignment="1">
      <alignment horizontal="center"/>
    </xf>
    <xf numFmtId="0" fontId="23" fillId="0" borderId="0" xfId="0" applyFont="1" applyFill="1" applyBorder="1"/>
    <xf numFmtId="0" fontId="28" fillId="0" borderId="0" xfId="0" applyFont="1" applyFill="1" applyBorder="1"/>
    <xf numFmtId="0" fontId="24" fillId="0" borderId="0" xfId="0" applyFont="1" applyFill="1" applyBorder="1"/>
    <xf numFmtId="2" fontId="24" fillId="0" borderId="0" xfId="0" applyNumberFormat="1" applyFont="1" applyFill="1" applyBorder="1"/>
    <xf numFmtId="0" fontId="0" fillId="7" borderId="0" xfId="0" applyFill="1"/>
    <xf numFmtId="0" fontId="0" fillId="8" borderId="0" xfId="0" applyFill="1" applyBorder="1"/>
    <xf numFmtId="44" fontId="6" fillId="0" borderId="0" xfId="3" applyFont="1" applyFill="1" applyBorder="1" applyProtection="1"/>
    <xf numFmtId="168" fontId="0" fillId="0" borderId="0" xfId="0" applyNumberFormat="1" applyFill="1" applyBorder="1" applyProtection="1"/>
    <xf numFmtId="166" fontId="0" fillId="0" borderId="0" xfId="0" applyNumberFormat="1" applyFill="1" applyBorder="1"/>
    <xf numFmtId="6" fontId="12" fillId="0" borderId="0" xfId="0" applyNumberFormat="1" applyFont="1" applyFill="1" applyBorder="1"/>
    <xf numFmtId="0" fontId="12" fillId="0" borderId="0" xfId="0" applyFont="1" applyFill="1" applyBorder="1" applyAlignment="1">
      <alignment horizontal="center"/>
    </xf>
    <xf numFmtId="169" fontId="6" fillId="0" borderId="0" xfId="0" applyNumberFormat="1" applyFont="1" applyFill="1" applyBorder="1" applyAlignment="1">
      <alignment horizontal="center"/>
    </xf>
    <xf numFmtId="44" fontId="0" fillId="0" borderId="0" xfId="3" applyFont="1" applyFill="1" applyBorder="1"/>
    <xf numFmtId="44" fontId="6" fillId="0" borderId="0" xfId="3" applyFont="1" applyFill="1" applyBorder="1"/>
    <xf numFmtId="44" fontId="13" fillId="0" borderId="0" xfId="3" applyFont="1" applyFill="1" applyBorder="1"/>
    <xf numFmtId="1" fontId="6" fillId="0" borderId="0" xfId="0" applyNumberFormat="1" applyFont="1" applyFill="1" applyBorder="1" applyAlignment="1">
      <alignment horizontal="center"/>
    </xf>
    <xf numFmtId="0" fontId="13" fillId="0" borderId="0" xfId="0" applyFont="1" applyFill="1" applyBorder="1"/>
    <xf numFmtId="0" fontId="12" fillId="0" borderId="0" xfId="0" applyFont="1" applyFill="1" applyBorder="1"/>
    <xf numFmtId="0" fontId="11" fillId="0" borderId="0" xfId="0" applyFont="1" applyFill="1" applyBorder="1" applyAlignment="1">
      <alignment horizontal="center"/>
    </xf>
    <xf numFmtId="1" fontId="12" fillId="0" borderId="0" xfId="0" applyNumberFormat="1" applyFont="1" applyFill="1" applyAlignment="1">
      <alignment horizontal="center"/>
    </xf>
    <xf numFmtId="0" fontId="36" fillId="0" borderId="0" xfId="0" applyFont="1"/>
    <xf numFmtId="0" fontId="36" fillId="0" borderId="0" xfId="0" applyFont="1" applyFill="1" applyBorder="1"/>
    <xf numFmtId="169" fontId="21" fillId="0" borderId="0" xfId="3" applyNumberFormat="1" applyFont="1"/>
    <xf numFmtId="165" fontId="9" fillId="0" borderId="0" xfId="0" applyNumberFormat="1" applyFont="1" applyFill="1" applyBorder="1" applyAlignment="1">
      <alignment horizontal="center"/>
    </xf>
    <xf numFmtId="0" fontId="14" fillId="7" borderId="0" xfId="0" applyFont="1" applyFill="1"/>
    <xf numFmtId="0" fontId="37" fillId="9" borderId="0" xfId="0" applyFont="1" applyFill="1"/>
    <xf numFmtId="0" fontId="17" fillId="9" borderId="0" xfId="0" applyFont="1" applyFill="1"/>
    <xf numFmtId="0" fontId="17" fillId="9" borderId="0" xfId="0" applyFont="1" applyFill="1" applyBorder="1"/>
    <xf numFmtId="0" fontId="37" fillId="0" borderId="0" xfId="0" applyFont="1" applyFill="1"/>
    <xf numFmtId="0" fontId="17" fillId="0" borderId="0" xfId="0" applyFont="1" applyFill="1"/>
    <xf numFmtId="0" fontId="17" fillId="0" borderId="0" xfId="0" applyFont="1" applyFill="1" applyBorder="1"/>
    <xf numFmtId="0" fontId="14" fillId="0" borderId="0" xfId="0" applyFont="1" applyFill="1" applyBorder="1"/>
    <xf numFmtId="0" fontId="14" fillId="8" borderId="0" xfId="0" applyFont="1" applyFill="1" applyBorder="1"/>
    <xf numFmtId="0" fontId="12" fillId="8" borderId="0" xfId="0" applyFont="1" applyFill="1" applyBorder="1"/>
    <xf numFmtId="0" fontId="12" fillId="7" borderId="0" xfId="0" applyFont="1" applyFill="1"/>
    <xf numFmtId="0" fontId="35" fillId="0" borderId="0" xfId="0" applyFont="1" applyFill="1" applyBorder="1"/>
    <xf numFmtId="0" fontId="14" fillId="0" borderId="0" xfId="0" applyFont="1" applyFill="1" applyBorder="1" applyAlignment="1">
      <alignment horizontal="center"/>
    </xf>
    <xf numFmtId="0" fontId="14" fillId="0" borderId="0" xfId="0" applyFont="1" applyFill="1" applyAlignment="1">
      <alignment horizontal="center"/>
    </xf>
    <xf numFmtId="1" fontId="37" fillId="9" borderId="0" xfId="0" applyNumberFormat="1" applyFont="1" applyFill="1"/>
    <xf numFmtId="0" fontId="37" fillId="9" borderId="0" xfId="0" applyFont="1" applyFill="1" applyBorder="1"/>
    <xf numFmtId="0" fontId="38" fillId="9" borderId="0" xfId="0" applyFont="1" applyFill="1" applyBorder="1"/>
    <xf numFmtId="0" fontId="1" fillId="5" borderId="0" xfId="0" applyFont="1" applyFill="1"/>
    <xf numFmtId="0" fontId="6" fillId="5" borderId="0" xfId="0" applyFont="1" applyFill="1"/>
    <xf numFmtId="174" fontId="13" fillId="0" borderId="0" xfId="0" applyNumberFormat="1" applyFont="1" applyProtection="1"/>
    <xf numFmtId="0" fontId="13" fillId="0" borderId="0" xfId="0" applyFont="1" applyAlignment="1">
      <alignment horizontal="right"/>
    </xf>
    <xf numFmtId="1" fontId="18" fillId="0" borderId="0" xfId="0" applyNumberFormat="1" applyFont="1"/>
    <xf numFmtId="1" fontId="26" fillId="0" borderId="0" xfId="0" applyNumberFormat="1" applyFont="1" applyBorder="1"/>
    <xf numFmtId="164" fontId="13" fillId="0" borderId="0" xfId="0" applyNumberFormat="1" applyFont="1"/>
    <xf numFmtId="0" fontId="31" fillId="0" borderId="0" xfId="0" applyFont="1" applyFill="1"/>
    <xf numFmtId="0" fontId="6" fillId="2" borderId="0" xfId="0" applyFont="1" applyFill="1"/>
    <xf numFmtId="1" fontId="6" fillId="2" borderId="0" xfId="0" applyNumberFormat="1" applyFont="1" applyFill="1" applyAlignment="1">
      <alignment horizontal="center"/>
    </xf>
    <xf numFmtId="0" fontId="13" fillId="0" borderId="0" xfId="0" applyFont="1" applyAlignment="1">
      <alignment horizontal="center"/>
    </xf>
    <xf numFmtId="164" fontId="6" fillId="0" borderId="0" xfId="0" applyNumberFormat="1" applyFont="1" applyFill="1" applyBorder="1"/>
    <xf numFmtId="164" fontId="9" fillId="0" borderId="0" xfId="0" applyNumberFormat="1" applyFont="1" applyFill="1" applyBorder="1"/>
    <xf numFmtId="0" fontId="9" fillId="0" borderId="0" xfId="0" applyFont="1" applyFill="1" applyBorder="1"/>
    <xf numFmtId="44" fontId="9" fillId="0" borderId="0" xfId="3" applyFont="1" applyFill="1" applyBorder="1"/>
    <xf numFmtId="0" fontId="21" fillId="0" borderId="0" xfId="0" applyFont="1" applyFill="1" applyBorder="1"/>
    <xf numFmtId="165" fontId="12" fillId="0" borderId="0" xfId="0" applyNumberFormat="1" applyFont="1" applyFill="1" applyBorder="1"/>
    <xf numFmtId="0" fontId="13" fillId="0" borderId="0" xfId="0" applyFont="1" applyBorder="1"/>
    <xf numFmtId="1" fontId="10" fillId="0" borderId="0" xfId="0" applyNumberFormat="1" applyFont="1" applyBorder="1"/>
    <xf numFmtId="165" fontId="10" fillId="0" borderId="0" xfId="0" applyNumberFormat="1" applyFont="1" applyBorder="1"/>
    <xf numFmtId="4" fontId="10" fillId="0" borderId="0" xfId="0" applyNumberFormat="1" applyFont="1" applyBorder="1"/>
    <xf numFmtId="4" fontId="0" fillId="0" borderId="0" xfId="0" applyNumberFormat="1" applyBorder="1"/>
    <xf numFmtId="0" fontId="10" fillId="0" borderId="0" xfId="0" applyFont="1" applyBorder="1"/>
    <xf numFmtId="0" fontId="40" fillId="0" borderId="0" xfId="0" applyFont="1"/>
    <xf numFmtId="177" fontId="9" fillId="0" borderId="0" xfId="0" applyNumberFormat="1" applyFont="1" applyAlignment="1">
      <alignment horizontal="center"/>
    </xf>
    <xf numFmtId="12" fontId="9" fillId="0" borderId="0" xfId="0" applyNumberFormat="1" applyFont="1" applyAlignment="1">
      <alignment horizontal="center"/>
    </xf>
    <xf numFmtId="165" fontId="9" fillId="0" borderId="0" xfId="0" applyNumberFormat="1" applyFont="1"/>
    <xf numFmtId="176" fontId="9" fillId="0" borderId="0" xfId="2" applyNumberFormat="1" applyFont="1"/>
    <xf numFmtId="0" fontId="12" fillId="0" borderId="1" xfId="0" applyFont="1" applyFill="1" applyBorder="1"/>
    <xf numFmtId="0" fontId="0" fillId="0" borderId="1" xfId="0" applyFill="1" applyBorder="1"/>
    <xf numFmtId="164" fontId="9" fillId="0" borderId="0" xfId="0" applyNumberFormat="1" applyFont="1"/>
    <xf numFmtId="0" fontId="41" fillId="9" borderId="0" xfId="0" applyFont="1" applyFill="1"/>
    <xf numFmtId="0" fontId="42" fillId="9" borderId="0" xfId="0" applyFont="1" applyFill="1" applyAlignment="1">
      <alignment horizontal="center"/>
    </xf>
    <xf numFmtId="0" fontId="0" fillId="2" borderId="0" xfId="0" applyFill="1"/>
    <xf numFmtId="1" fontId="13" fillId="2" borderId="0" xfId="0" applyNumberFormat="1" applyFont="1" applyFill="1"/>
    <xf numFmtId="1" fontId="39" fillId="0" borderId="0" xfId="0" applyNumberFormat="1" applyFont="1" applyFill="1"/>
    <xf numFmtId="169" fontId="6" fillId="0" borderId="0" xfId="3" applyNumberFormat="1" applyFont="1" applyFill="1"/>
    <xf numFmtId="0" fontId="27" fillId="0" borderId="0" xfId="0" applyFont="1"/>
    <xf numFmtId="0" fontId="17" fillId="0" borderId="0" xfId="0" applyFont="1"/>
    <xf numFmtId="0" fontId="31" fillId="9" borderId="0" xfId="0" applyFont="1" applyFill="1"/>
    <xf numFmtId="1" fontId="31" fillId="9" borderId="0" xfId="0" applyNumberFormat="1" applyFont="1" applyFill="1"/>
    <xf numFmtId="0" fontId="13" fillId="9" borderId="0" xfId="0" applyFont="1" applyFill="1"/>
    <xf numFmtId="169" fontId="14" fillId="0" borderId="0" xfId="3" applyNumberFormat="1" applyFont="1"/>
    <xf numFmtId="0" fontId="8" fillId="0" borderId="0" xfId="0" applyFont="1" applyFill="1" applyBorder="1"/>
    <xf numFmtId="44" fontId="6" fillId="0" borderId="0" xfId="3" applyFont="1" applyFill="1" applyBorder="1" applyAlignment="1">
      <alignment horizontal="center"/>
    </xf>
    <xf numFmtId="44" fontId="6" fillId="0" borderId="0" xfId="3" applyFont="1" applyAlignment="1">
      <alignment horizontal="center"/>
    </xf>
    <xf numFmtId="166" fontId="6" fillId="0" borderId="0" xfId="0" applyNumberFormat="1" applyFont="1" applyFill="1" applyBorder="1"/>
    <xf numFmtId="0" fontId="26" fillId="0" borderId="0" xfId="0" applyFont="1" applyFill="1" applyBorder="1"/>
    <xf numFmtId="0" fontId="3" fillId="0" borderId="0" xfId="0" applyFont="1" applyAlignment="1">
      <alignment horizontal="center"/>
    </xf>
    <xf numFmtId="0" fontId="26" fillId="0" borderId="0" xfId="0" applyFont="1" applyAlignment="1">
      <alignment horizontal="center"/>
    </xf>
    <xf numFmtId="165" fontId="6" fillId="0" borderId="0" xfId="0" applyNumberFormat="1" applyFont="1" applyFill="1" applyBorder="1" applyAlignment="1">
      <alignment horizontal="center"/>
    </xf>
    <xf numFmtId="165" fontId="6" fillId="0" borderId="0" xfId="0" applyNumberFormat="1" applyFont="1" applyAlignment="1">
      <alignment horizontal="center"/>
    </xf>
    <xf numFmtId="168" fontId="6" fillId="0" borderId="0" xfId="0" applyNumberFormat="1" applyFont="1" applyFill="1" applyProtection="1"/>
    <xf numFmtId="168" fontId="26" fillId="0" borderId="0" xfId="0" applyNumberFormat="1" applyFont="1" applyFill="1" applyBorder="1" applyProtection="1"/>
    <xf numFmtId="0" fontId="3" fillId="0" borderId="0" xfId="0" applyFont="1" applyFill="1" applyBorder="1" applyAlignment="1">
      <alignment horizontal="center"/>
    </xf>
    <xf numFmtId="0" fontId="12" fillId="0" borderId="2" xfId="0" applyFont="1" applyBorder="1" applyAlignment="1">
      <alignment horizontal="center"/>
    </xf>
    <xf numFmtId="9" fontId="9" fillId="0" borderId="2" xfId="4" applyFont="1" applyBorder="1" applyAlignment="1">
      <alignment horizontal="center"/>
    </xf>
    <xf numFmtId="168" fontId="12" fillId="0" borderId="0" xfId="0" applyNumberFormat="1" applyFont="1"/>
    <xf numFmtId="0" fontId="12" fillId="0" borderId="0" xfId="3" applyNumberFormat="1" applyFont="1" applyAlignment="1" applyProtection="1">
      <alignment horizontal="center"/>
    </xf>
    <xf numFmtId="44" fontId="12" fillId="0" borderId="0" xfId="3" applyFont="1" applyAlignment="1" applyProtection="1">
      <alignment horizontal="center"/>
    </xf>
    <xf numFmtId="0" fontId="9" fillId="0" borderId="0" xfId="0" applyNumberFormat="1" applyFont="1" applyFill="1" applyBorder="1" applyProtection="1"/>
    <xf numFmtId="0" fontId="9" fillId="0" borderId="0" xfId="2" applyNumberFormat="1" applyFont="1" applyFill="1" applyAlignment="1" applyProtection="1">
      <alignment horizontal="left"/>
    </xf>
    <xf numFmtId="44" fontId="9" fillId="0" borderId="0" xfId="3" applyFont="1" applyFill="1"/>
    <xf numFmtId="44" fontId="12" fillId="0" borderId="0" xfId="3" applyFont="1" applyFill="1" applyBorder="1" applyProtection="1"/>
    <xf numFmtId="0" fontId="9" fillId="0" borderId="0" xfId="0" applyNumberFormat="1" applyFont="1" applyFill="1" applyAlignment="1" applyProtection="1">
      <alignment horizontal="right"/>
    </xf>
    <xf numFmtId="0" fontId="9" fillId="0" borderId="0" xfId="0" applyNumberFormat="1" applyFont="1" applyFill="1" applyProtection="1"/>
    <xf numFmtId="0" fontId="9" fillId="0" borderId="0" xfId="0" applyNumberFormat="1" applyFont="1"/>
    <xf numFmtId="0" fontId="9" fillId="0" borderId="0" xfId="3" applyNumberFormat="1" applyFont="1"/>
    <xf numFmtId="0" fontId="5" fillId="0" borderId="0" xfId="0" applyFont="1"/>
    <xf numFmtId="0" fontId="5" fillId="0" borderId="2" xfId="0" applyFont="1" applyBorder="1"/>
    <xf numFmtId="0" fontId="2" fillId="0" borderId="0" xfId="3" applyNumberFormat="1" applyFont="1"/>
    <xf numFmtId="0" fontId="0" fillId="2" borderId="2" xfId="0" applyFill="1" applyBorder="1"/>
    <xf numFmtId="0" fontId="5" fillId="2" borderId="0" xfId="0" applyFont="1" applyFill="1"/>
    <xf numFmtId="0" fontId="5" fillId="2" borderId="2" xfId="0" applyFont="1" applyFill="1" applyBorder="1"/>
    <xf numFmtId="164" fontId="0" fillId="0" borderId="2" xfId="0" applyNumberFormat="1" applyBorder="1"/>
    <xf numFmtId="165" fontId="12" fillId="0" borderId="2" xfId="3" applyNumberFormat="1" applyFont="1" applyBorder="1"/>
    <xf numFmtId="44" fontId="12" fillId="0" borderId="2" xfId="3" applyNumberFormat="1" applyFont="1" applyBorder="1"/>
    <xf numFmtId="165" fontId="12" fillId="0" borderId="0" xfId="3" applyNumberFormat="1" applyFont="1"/>
    <xf numFmtId="44" fontId="12" fillId="0" borderId="0" xfId="3" applyNumberFormat="1" applyFont="1"/>
    <xf numFmtId="44" fontId="12" fillId="0" borderId="2" xfId="3" applyFont="1" applyBorder="1"/>
    <xf numFmtId="165" fontId="12" fillId="0" borderId="2" xfId="0" applyNumberFormat="1" applyFont="1" applyBorder="1"/>
    <xf numFmtId="165" fontId="12" fillId="0" borderId="0" xfId="0" applyNumberFormat="1" applyFont="1"/>
    <xf numFmtId="169" fontId="0" fillId="6" borderId="0" xfId="3" applyNumberFormat="1" applyFont="1" applyFill="1"/>
    <xf numFmtId="169" fontId="9" fillId="6" borderId="0" xfId="3" applyNumberFormat="1" applyFont="1" applyFill="1"/>
    <xf numFmtId="165" fontId="12" fillId="0" borderId="0" xfId="0" applyNumberFormat="1" applyFont="1" applyBorder="1"/>
    <xf numFmtId="44" fontId="12" fillId="0" borderId="0" xfId="3" applyFont="1" applyFill="1" applyBorder="1"/>
    <xf numFmtId="169" fontId="14" fillId="0" borderId="0" xfId="0" applyNumberFormat="1" applyFont="1" applyFill="1" applyBorder="1"/>
    <xf numFmtId="9" fontId="9" fillId="2" borderId="0" xfId="0" applyNumberFormat="1" applyFont="1" applyFill="1"/>
    <xf numFmtId="2" fontId="9" fillId="0" borderId="0" xfId="0" applyNumberFormat="1" applyFont="1"/>
    <xf numFmtId="9" fontId="9" fillId="0" borderId="0" xfId="0" applyNumberFormat="1" applyFont="1" applyAlignment="1">
      <alignment horizontal="center"/>
    </xf>
    <xf numFmtId="171" fontId="9" fillId="0" borderId="0" xfId="0" applyNumberFormat="1" applyFont="1" applyProtection="1"/>
    <xf numFmtId="171" fontId="9" fillId="0" borderId="0" xfId="0" applyNumberFormat="1" applyFont="1"/>
    <xf numFmtId="168" fontId="12" fillId="0" borderId="0" xfId="0" applyNumberFormat="1" applyFont="1" applyFill="1" applyBorder="1" applyProtection="1"/>
    <xf numFmtId="165" fontId="12" fillId="0" borderId="0" xfId="3" applyNumberFormat="1" applyFont="1" applyBorder="1"/>
    <xf numFmtId="174" fontId="9" fillId="0" borderId="0" xfId="0" applyNumberFormat="1" applyFont="1" applyProtection="1"/>
    <xf numFmtId="174" fontId="9" fillId="0" borderId="0" xfId="0" applyNumberFormat="1" applyFont="1"/>
    <xf numFmtId="175" fontId="9" fillId="0" borderId="0" xfId="0" applyNumberFormat="1" applyFont="1" applyProtection="1"/>
    <xf numFmtId="171" fontId="9" fillId="0" borderId="0" xfId="0" applyNumberFormat="1" applyFont="1" applyAlignment="1">
      <alignment horizontal="right"/>
    </xf>
    <xf numFmtId="175" fontId="9" fillId="0" borderId="0" xfId="0" applyNumberFormat="1" applyFont="1"/>
    <xf numFmtId="175" fontId="9" fillId="0" borderId="0" xfId="0" applyNumberFormat="1" applyFont="1" applyAlignment="1">
      <alignment horizontal="right"/>
    </xf>
    <xf numFmtId="44" fontId="12" fillId="0" borderId="0" xfId="0" applyNumberFormat="1" applyFont="1"/>
    <xf numFmtId="44" fontId="21" fillId="0" borderId="0" xfId="3" applyFont="1" applyFill="1" applyBorder="1"/>
    <xf numFmtId="169" fontId="14" fillId="0" borderId="0" xfId="0" applyNumberFormat="1" applyFont="1"/>
    <xf numFmtId="164" fontId="0" fillId="2" borderId="0" xfId="0" applyNumberFormat="1" applyFill="1"/>
    <xf numFmtId="164" fontId="0" fillId="2" borderId="0" xfId="4" applyNumberFormat="1" applyFont="1" applyFill="1"/>
    <xf numFmtId="0" fontId="0" fillId="10" borderId="0" xfId="0" applyFill="1"/>
    <xf numFmtId="1" fontId="6" fillId="0" borderId="0" xfId="0" applyNumberFormat="1" applyFont="1" applyFill="1"/>
    <xf numFmtId="2" fontId="21" fillId="0" borderId="0" xfId="0" applyNumberFormat="1" applyFont="1"/>
    <xf numFmtId="0" fontId="9" fillId="10" borderId="0" xfId="0" applyFont="1" applyFill="1"/>
    <xf numFmtId="0" fontId="12" fillId="10" borderId="0" xfId="0" applyFont="1" applyFill="1"/>
    <xf numFmtId="0" fontId="6" fillId="10" borderId="0" xfId="0" applyFont="1" applyFill="1"/>
    <xf numFmtId="0" fontId="14" fillId="10" borderId="0" xfId="0" applyFont="1" applyFill="1"/>
    <xf numFmtId="0" fontId="0" fillId="10" borderId="0" xfId="0" applyFill="1" applyAlignment="1">
      <alignment horizontal="left"/>
    </xf>
    <xf numFmtId="0" fontId="44" fillId="10" borderId="0" xfId="0" applyFont="1" applyFill="1"/>
    <xf numFmtId="0" fontId="45" fillId="10" borderId="0" xfId="0" applyFont="1" applyFill="1"/>
    <xf numFmtId="0" fontId="16" fillId="0" borderId="0" xfId="0" applyFont="1" applyAlignment="1">
      <alignment horizontal="right"/>
    </xf>
    <xf numFmtId="8" fontId="13" fillId="0" borderId="0" xfId="0" applyNumberFormat="1" applyFont="1" applyAlignment="1">
      <alignment horizontal="right"/>
    </xf>
    <xf numFmtId="0" fontId="13" fillId="0" borderId="0" xfId="0" applyNumberFormat="1" applyFont="1" applyAlignment="1">
      <alignment horizontal="right"/>
    </xf>
    <xf numFmtId="9" fontId="6" fillId="2" borderId="0" xfId="4" applyFont="1" applyFill="1"/>
    <xf numFmtId="9" fontId="6" fillId="2" borderId="0" xfId="0" applyNumberFormat="1" applyFont="1" applyFill="1"/>
    <xf numFmtId="173" fontId="40" fillId="0" borderId="0" xfId="3" applyNumberFormat="1" applyFont="1"/>
    <xf numFmtId="2" fontId="40" fillId="0" borderId="0" xfId="3" applyNumberFormat="1" applyFont="1"/>
    <xf numFmtId="9" fontId="6" fillId="0" borderId="0" xfId="4" applyFont="1" applyFill="1"/>
    <xf numFmtId="165" fontId="12" fillId="0" borderId="2" xfId="3" applyNumberFormat="1" applyFont="1" applyFill="1" applyBorder="1"/>
    <xf numFmtId="165" fontId="12" fillId="0" borderId="0" xfId="3" applyNumberFormat="1" applyFont="1" applyFill="1" applyBorder="1"/>
    <xf numFmtId="165" fontId="40" fillId="0" borderId="0" xfId="3" applyNumberFormat="1" applyFont="1"/>
    <xf numFmtId="44" fontId="9" fillId="0" borderId="0" xfId="3" applyFont="1" applyFill="1" applyAlignment="1">
      <alignment horizontal="center"/>
    </xf>
    <xf numFmtId="0" fontId="12" fillId="0" borderId="2" xfId="0" applyFont="1" applyBorder="1"/>
    <xf numFmtId="0" fontId="12" fillId="0" borderId="0" xfId="0" applyFont="1" applyBorder="1"/>
    <xf numFmtId="0" fontId="9" fillId="0" borderId="0" xfId="0" applyFont="1" applyBorder="1"/>
    <xf numFmtId="165" fontId="13" fillId="0" borderId="0" xfId="0" applyNumberFormat="1" applyFont="1" applyAlignment="1">
      <alignment horizontal="right"/>
    </xf>
    <xf numFmtId="0" fontId="6" fillId="0" borderId="3" xfId="0" applyFont="1" applyBorder="1"/>
    <xf numFmtId="0" fontId="14" fillId="0" borderId="0" xfId="0" applyFont="1" applyAlignment="1">
      <alignment horizontal="right"/>
    </xf>
    <xf numFmtId="167" fontId="12" fillId="0" borderId="0" xfId="0" applyNumberFormat="1" applyFont="1" applyAlignment="1">
      <alignment horizontal="center" vertical="top" wrapText="1"/>
    </xf>
    <xf numFmtId="0" fontId="6" fillId="0" borderId="0" xfId="0" applyFont="1" applyAlignment="1">
      <alignment horizontal="right" vertical="top" wrapText="1"/>
    </xf>
    <xf numFmtId="172" fontId="26" fillId="0" borderId="0" xfId="3" applyNumberFormat="1" applyFont="1"/>
    <xf numFmtId="172" fontId="26" fillId="0" borderId="0" xfId="3" applyNumberFormat="1" applyFont="1" applyAlignment="1">
      <alignment horizontal="right"/>
    </xf>
    <xf numFmtId="0" fontId="11" fillId="2" borderId="0" xfId="0" applyFont="1" applyFill="1" applyAlignment="1">
      <alignment horizontal="center"/>
    </xf>
    <xf numFmtId="1" fontId="12" fillId="2" borderId="0" xfId="0" applyNumberFormat="1" applyFont="1" applyFill="1" applyBorder="1" applyAlignment="1">
      <alignment horizontal="center"/>
    </xf>
    <xf numFmtId="8" fontId="0" fillId="0" borderId="0" xfId="0" applyNumberFormat="1"/>
    <xf numFmtId="44" fontId="6" fillId="0" borderId="0" xfId="3" applyNumberFormat="1" applyFont="1"/>
    <xf numFmtId="0" fontId="0" fillId="0" borderId="0" xfId="0" applyAlignment="1">
      <alignment horizontal="left"/>
    </xf>
    <xf numFmtId="0" fontId="43" fillId="0" borderId="0" xfId="0" applyFont="1" applyFill="1"/>
    <xf numFmtId="9" fontId="13" fillId="0" borderId="0" xfId="4" applyFont="1" applyFill="1"/>
    <xf numFmtId="43" fontId="9" fillId="0" borderId="0" xfId="2" applyFont="1" applyAlignment="1">
      <alignment horizontal="right"/>
    </xf>
    <xf numFmtId="0" fontId="46" fillId="2" borderId="0" xfId="0" applyFont="1" applyFill="1"/>
    <xf numFmtId="165" fontId="47" fillId="2" borderId="0" xfId="0" applyNumberFormat="1" applyFont="1" applyFill="1" applyBorder="1"/>
    <xf numFmtId="178" fontId="13" fillId="0" borderId="0" xfId="0" applyNumberFormat="1" applyFont="1"/>
    <xf numFmtId="0" fontId="11" fillId="0" borderId="0" xfId="0" applyFont="1" applyFill="1" applyAlignment="1">
      <alignment horizontal="center"/>
    </xf>
    <xf numFmtId="1" fontId="12" fillId="0" borderId="0" xfId="0" applyNumberFormat="1" applyFont="1" applyFill="1" applyBorder="1" applyAlignment="1">
      <alignment horizontal="center"/>
    </xf>
    <xf numFmtId="176" fontId="6" fillId="0" borderId="0" xfId="2" applyNumberFormat="1" applyFont="1"/>
    <xf numFmtId="0" fontId="40" fillId="2" borderId="0" xfId="0" applyFont="1" applyFill="1"/>
    <xf numFmtId="0" fontId="0" fillId="2" borderId="0" xfId="0" applyFill="1" applyBorder="1"/>
    <xf numFmtId="0" fontId="40" fillId="0" borderId="0" xfId="0" applyFont="1" applyFill="1"/>
    <xf numFmtId="173" fontId="40" fillId="0" borderId="0" xfId="3" applyNumberFormat="1" applyFont="1" applyFill="1"/>
    <xf numFmtId="0" fontId="0" fillId="0" borderId="2" xfId="0" applyFill="1" applyBorder="1"/>
    <xf numFmtId="169" fontId="6" fillId="0" borderId="0" xfId="3" applyNumberFormat="1" applyFont="1" applyAlignment="1">
      <alignment horizontal="center"/>
    </xf>
    <xf numFmtId="168" fontId="6" fillId="0" borderId="0" xfId="0" applyNumberFormat="1" applyFont="1" applyFill="1" applyBorder="1" applyProtection="1"/>
    <xf numFmtId="0" fontId="12" fillId="0" borderId="4" xfId="0" applyFont="1" applyBorder="1"/>
    <xf numFmtId="0" fontId="0" fillId="0" borderId="4" xfId="0" applyBorder="1"/>
    <xf numFmtId="0" fontId="12" fillId="0" borderId="4" xfId="0" applyFont="1" applyFill="1" applyBorder="1"/>
    <xf numFmtId="0" fontId="13" fillId="0" borderId="4" xfId="0" applyFont="1" applyBorder="1"/>
    <xf numFmtId="0" fontId="0" fillId="0" borderId="4" xfId="0" applyFill="1" applyBorder="1"/>
    <xf numFmtId="0" fontId="31" fillId="11" borderId="0" xfId="0" applyFont="1" applyFill="1"/>
    <xf numFmtId="0" fontId="0" fillId="9" borderId="0" xfId="0" applyFill="1"/>
    <xf numFmtId="0" fontId="5" fillId="2" borderId="1" xfId="0" applyFont="1" applyFill="1" applyBorder="1"/>
    <xf numFmtId="0" fontId="5" fillId="2" borderId="5" xfId="0" applyFont="1" applyFill="1" applyBorder="1"/>
    <xf numFmtId="0" fontId="0" fillId="2" borderId="1" xfId="0" applyFill="1" applyBorder="1"/>
    <xf numFmtId="0" fontId="31" fillId="9" borderId="6" xfId="0" applyFont="1" applyFill="1" applyBorder="1"/>
    <xf numFmtId="0" fontId="17" fillId="9" borderId="6" xfId="0" applyFont="1" applyFill="1" applyBorder="1"/>
    <xf numFmtId="9" fontId="0" fillId="0" borderId="0" xfId="0" applyNumberFormat="1" applyFill="1"/>
    <xf numFmtId="9" fontId="9" fillId="0" borderId="0" xfId="0" applyNumberFormat="1" applyFont="1" applyFill="1" applyAlignment="1">
      <alignment horizontal="left"/>
    </xf>
    <xf numFmtId="166" fontId="11" fillId="0" borderId="0" xfId="0" applyNumberFormat="1" applyFont="1" applyFill="1" applyAlignment="1">
      <alignment horizontal="center"/>
    </xf>
    <xf numFmtId="166" fontId="0" fillId="0" borderId="0" xfId="0" applyNumberFormat="1" applyFill="1" applyAlignment="1">
      <alignment horizontal="center"/>
    </xf>
    <xf numFmtId="165" fontId="0" fillId="0" borderId="0" xfId="0" applyNumberFormat="1" applyFill="1" applyAlignment="1">
      <alignment horizontal="center"/>
    </xf>
    <xf numFmtId="0" fontId="27" fillId="0" borderId="0" xfId="0" applyFont="1" applyFill="1"/>
    <xf numFmtId="169" fontId="13" fillId="0" borderId="0" xfId="3" applyNumberFormat="1" applyFont="1" applyFill="1"/>
    <xf numFmtId="9" fontId="21" fillId="0" borderId="0" xfId="0" applyNumberFormat="1" applyFont="1" applyFill="1" applyAlignment="1">
      <alignment horizontal="left"/>
    </xf>
    <xf numFmtId="0" fontId="12" fillId="6" borderId="0" xfId="0" applyFont="1" applyFill="1" applyAlignment="1">
      <alignment horizontal="centerContinuous"/>
    </xf>
    <xf numFmtId="0" fontId="0" fillId="0" borderId="3" xfId="0" applyBorder="1" applyAlignment="1">
      <alignment horizontal="centerContinuous"/>
    </xf>
    <xf numFmtId="0" fontId="0" fillId="0" borderId="0" xfId="0" applyBorder="1" applyAlignment="1">
      <alignment horizontal="centerContinuous"/>
    </xf>
    <xf numFmtId="0" fontId="26" fillId="0" borderId="0" xfId="0" applyFont="1" applyAlignment="1">
      <alignment horizontal="left"/>
    </xf>
    <xf numFmtId="0" fontId="26" fillId="0" borderId="3" xfId="0" applyFont="1" applyBorder="1" applyAlignment="1">
      <alignment horizontal="centerContinuous"/>
    </xf>
    <xf numFmtId="0" fontId="26" fillId="0" borderId="0" xfId="0" applyFont="1" applyBorder="1" applyAlignment="1">
      <alignment horizontal="centerContinuous"/>
    </xf>
    <xf numFmtId="1" fontId="12" fillId="2" borderId="4" xfId="0" applyNumberFormat="1" applyFont="1" applyFill="1" applyBorder="1" applyAlignment="1">
      <alignment horizontal="centerContinuous"/>
    </xf>
    <xf numFmtId="1" fontId="12" fillId="2" borderId="0" xfId="0" applyNumberFormat="1" applyFont="1" applyFill="1"/>
    <xf numFmtId="6" fontId="0" fillId="0" borderId="0" xfId="0" applyNumberFormat="1"/>
    <xf numFmtId="2" fontId="12" fillId="0" borderId="0" xfId="0" applyNumberFormat="1" applyFont="1"/>
    <xf numFmtId="165" fontId="12" fillId="0" borderId="0" xfId="0" applyNumberFormat="1" applyFont="1" applyAlignment="1">
      <alignment horizontal="center"/>
    </xf>
    <xf numFmtId="0" fontId="40" fillId="0" borderId="0" xfId="0" applyFont="1" applyFill="1" applyBorder="1"/>
    <xf numFmtId="0" fontId="40" fillId="2" borderId="2" xfId="0" applyFont="1" applyFill="1" applyBorder="1"/>
    <xf numFmtId="0" fontId="0" fillId="0" borderId="7" xfId="0" applyFill="1" applyBorder="1"/>
    <xf numFmtId="164" fontId="6" fillId="0" borderId="7" xfId="0" applyNumberFormat="1" applyFont="1" applyFill="1" applyBorder="1"/>
    <xf numFmtId="2" fontId="2" fillId="0" borderId="0" xfId="3" applyNumberFormat="1" applyFont="1"/>
    <xf numFmtId="0" fontId="12" fillId="9" borderId="0" xfId="0" applyFont="1" applyFill="1"/>
    <xf numFmtId="44" fontId="31" fillId="9" borderId="0" xfId="3" applyFont="1" applyFill="1"/>
    <xf numFmtId="44" fontId="17" fillId="9" borderId="0" xfId="3" applyFont="1" applyFill="1"/>
    <xf numFmtId="166" fontId="0" fillId="0" borderId="0" xfId="3" applyNumberFormat="1" applyFont="1" applyFill="1"/>
    <xf numFmtId="166" fontId="9" fillId="0" borderId="0" xfId="3" applyNumberFormat="1" applyFont="1" applyFill="1"/>
    <xf numFmtId="166" fontId="6" fillId="0" borderId="0" xfId="3" applyNumberFormat="1" applyFont="1" applyFill="1"/>
    <xf numFmtId="166" fontId="0" fillId="0" borderId="0" xfId="3" applyNumberFormat="1" applyFont="1"/>
    <xf numFmtId="166" fontId="6" fillId="0" borderId="0" xfId="3" applyNumberFormat="1" applyFont="1"/>
    <xf numFmtId="166" fontId="13" fillId="0" borderId="0" xfId="3" applyNumberFormat="1" applyFont="1"/>
    <xf numFmtId="166" fontId="17" fillId="9" borderId="0" xfId="3" applyNumberFormat="1" applyFont="1" applyFill="1"/>
    <xf numFmtId="166" fontId="13" fillId="9" borderId="0" xfId="3" applyNumberFormat="1" applyFont="1" applyFill="1"/>
    <xf numFmtId="166" fontId="12" fillId="0" borderId="0" xfId="3" applyNumberFormat="1" applyFont="1"/>
    <xf numFmtId="166" fontId="9" fillId="0" borderId="0" xfId="3" applyNumberFormat="1" applyFont="1"/>
    <xf numFmtId="44" fontId="21" fillId="9" borderId="0" xfId="3" applyFont="1" applyFill="1"/>
    <xf numFmtId="44" fontId="9" fillId="9" borderId="0" xfId="3" applyFont="1" applyFill="1"/>
    <xf numFmtId="165" fontId="9" fillId="0" borderId="0" xfId="3" applyNumberFormat="1" applyFont="1"/>
    <xf numFmtId="167" fontId="12" fillId="0" borderId="4" xfId="0" applyNumberFormat="1" applyFont="1" applyFill="1" applyBorder="1"/>
    <xf numFmtId="9" fontId="21" fillId="0" borderId="4" xfId="4" applyFont="1" applyBorder="1"/>
    <xf numFmtId="0" fontId="21" fillId="0" borderId="0" xfId="0" applyFont="1" applyFill="1"/>
    <xf numFmtId="0" fontId="21" fillId="0" borderId="0" xfId="0" applyFont="1"/>
    <xf numFmtId="1" fontId="9" fillId="0" borderId="0" xfId="0" applyNumberFormat="1" applyFont="1" applyFill="1"/>
    <xf numFmtId="2" fontId="21" fillId="0" borderId="0" xfId="0" applyNumberFormat="1" applyFont="1" applyFill="1"/>
    <xf numFmtId="0" fontId="53" fillId="0" borderId="0" xfId="3" applyNumberFormat="1" applyFont="1"/>
    <xf numFmtId="0" fontId="54" fillId="0" borderId="0" xfId="0" applyFont="1" applyFill="1"/>
    <xf numFmtId="0" fontId="48" fillId="0" borderId="0" xfId="0" applyFont="1"/>
    <xf numFmtId="0" fontId="1" fillId="0" borderId="0" xfId="0" applyFont="1"/>
    <xf numFmtId="0" fontId="9" fillId="0" borderId="0" xfId="0" applyNumberFormat="1" applyFont="1" applyAlignment="1">
      <alignment horizontal="center"/>
    </xf>
    <xf numFmtId="0" fontId="55" fillId="10" borderId="0" xfId="0" applyFont="1" applyFill="1"/>
    <xf numFmtId="0" fontId="56" fillId="10" borderId="0" xfId="0" applyFont="1" applyFill="1"/>
    <xf numFmtId="0" fontId="57" fillId="10" borderId="0" xfId="1" applyFont="1" applyFill="1" applyAlignment="1" applyProtection="1"/>
    <xf numFmtId="0" fontId="58" fillId="10" borderId="0" xfId="0" applyFont="1" applyFill="1"/>
    <xf numFmtId="0" fontId="1" fillId="10" borderId="0" xfId="0" applyFont="1" applyFill="1"/>
    <xf numFmtId="0" fontId="1" fillId="0" borderId="0" xfId="0" applyFont="1" applyFill="1"/>
    <xf numFmtId="169" fontId="1" fillId="0" borderId="0" xfId="3" applyNumberFormat="1" applyFont="1" applyFill="1" applyAlignment="1"/>
    <xf numFmtId="0" fontId="0" fillId="0" borderId="0" xfId="0" applyFill="1" applyAlignment="1"/>
    <xf numFmtId="0" fontId="6" fillId="0" borderId="0" xfId="0" applyFont="1" applyFill="1" applyAlignment="1"/>
    <xf numFmtId="0" fontId="60" fillId="0" borderId="0" xfId="0" applyFont="1"/>
    <xf numFmtId="0" fontId="0" fillId="13" borderId="0" xfId="0" applyFill="1"/>
    <xf numFmtId="0" fontId="60" fillId="0" borderId="0" xfId="0" applyFont="1" applyFill="1"/>
    <xf numFmtId="0" fontId="30" fillId="0" borderId="0" xfId="0" applyFont="1" applyAlignment="1">
      <alignment horizontal="center"/>
    </xf>
    <xf numFmtId="0" fontId="63" fillId="0" borderId="0" xfId="0" applyFont="1" applyFill="1"/>
    <xf numFmtId="0" fontId="33" fillId="12" borderId="0" xfId="0" applyFont="1" applyFill="1"/>
    <xf numFmtId="2" fontId="26" fillId="0" borderId="0" xfId="0" applyNumberFormat="1" applyFont="1"/>
    <xf numFmtId="0" fontId="62" fillId="0" borderId="0" xfId="0" applyFont="1"/>
    <xf numFmtId="44" fontId="1" fillId="0" borderId="0" xfId="3" applyFont="1"/>
    <xf numFmtId="1" fontId="1" fillId="0" borderId="0" xfId="0" applyNumberFormat="1" applyFont="1" applyFill="1"/>
    <xf numFmtId="174" fontId="1" fillId="0" borderId="0" xfId="0" applyNumberFormat="1" applyFont="1" applyProtection="1"/>
    <xf numFmtId="44" fontId="1" fillId="0" borderId="0" xfId="3" applyFont="1" applyProtection="1"/>
    <xf numFmtId="44" fontId="1" fillId="0" borderId="0" xfId="3" applyFont="1" applyAlignment="1">
      <alignment horizontal="left"/>
    </xf>
    <xf numFmtId="2" fontId="1" fillId="0" borderId="0" xfId="0" applyNumberFormat="1" applyFont="1"/>
    <xf numFmtId="1" fontId="1" fillId="0" borderId="0" xfId="0" applyNumberFormat="1" applyFont="1" applyAlignment="1">
      <alignment horizontal="center"/>
    </xf>
    <xf numFmtId="44" fontId="1" fillId="0" borderId="0" xfId="0" applyNumberFormat="1" applyFont="1"/>
    <xf numFmtId="0" fontId="1" fillId="0" borderId="0" xfId="0" applyNumberFormat="1" applyFont="1" applyAlignment="1" applyProtection="1">
      <alignment horizontal="center"/>
    </xf>
    <xf numFmtId="168" fontId="1" fillId="0" borderId="0" xfId="0" applyNumberFormat="1" applyFont="1" applyProtection="1"/>
    <xf numFmtId="0" fontId="1" fillId="0" borderId="0" xfId="0" applyNumberFormat="1" applyFont="1" applyAlignment="1">
      <alignment horizontal="center"/>
    </xf>
    <xf numFmtId="168" fontId="1" fillId="0" borderId="0" xfId="0" applyNumberFormat="1" applyFont="1"/>
    <xf numFmtId="168" fontId="1" fillId="0" borderId="0" xfId="0" applyNumberFormat="1" applyFont="1" applyAlignment="1">
      <alignment horizontal="center"/>
    </xf>
    <xf numFmtId="0" fontId="1" fillId="0" borderId="0" xfId="0" applyFont="1" applyAlignment="1">
      <alignment horizontal="center"/>
    </xf>
    <xf numFmtId="171" fontId="1" fillId="0" borderId="0" xfId="0" applyNumberFormat="1" applyFont="1" applyProtection="1"/>
    <xf numFmtId="0" fontId="1" fillId="0" borderId="0" xfId="3" applyNumberFormat="1" applyFont="1" applyAlignment="1" applyProtection="1">
      <alignment horizontal="center"/>
    </xf>
    <xf numFmtId="44" fontId="1" fillId="0" borderId="0" xfId="3" applyFont="1" applyAlignment="1" applyProtection="1">
      <alignment horizontal="center"/>
    </xf>
    <xf numFmtId="0" fontId="1" fillId="2" borderId="0" xfId="0" applyFont="1" applyFill="1"/>
    <xf numFmtId="164" fontId="1" fillId="0" borderId="0" xfId="0" applyNumberFormat="1" applyFont="1"/>
    <xf numFmtId="1" fontId="1" fillId="0" borderId="0" xfId="0" applyNumberFormat="1" applyFont="1"/>
    <xf numFmtId="9" fontId="1" fillId="0" borderId="0" xfId="4" applyFont="1"/>
    <xf numFmtId="0" fontId="48" fillId="0" borderId="0" xfId="0" applyFont="1" applyFill="1"/>
    <xf numFmtId="0" fontId="65" fillId="0" borderId="0" xfId="0" applyFont="1"/>
    <xf numFmtId="0" fontId="62" fillId="0" borderId="0" xfId="0" applyFont="1" applyFill="1"/>
    <xf numFmtId="0" fontId="62" fillId="0" borderId="0" xfId="0" applyFont="1" applyFill="1" applyBorder="1"/>
    <xf numFmtId="0" fontId="63" fillId="0" borderId="0" xfId="0" applyFont="1"/>
    <xf numFmtId="165" fontId="1" fillId="0" borderId="0" xfId="3" applyNumberFormat="1" applyFont="1" applyProtection="1"/>
    <xf numFmtId="175" fontId="9" fillId="0" borderId="0" xfId="0" applyNumberFormat="1" applyFont="1" applyFill="1" applyProtection="1"/>
    <xf numFmtId="0" fontId="1" fillId="0" borderId="0" xfId="0" applyFont="1" applyFill="1" applyAlignment="1">
      <alignment horizontal="left"/>
    </xf>
    <xf numFmtId="0" fontId="2" fillId="0" borderId="0" xfId="0" applyFont="1" applyFill="1"/>
    <xf numFmtId="169" fontId="9" fillId="0" borderId="0" xfId="3" applyNumberFormat="1" applyFont="1" applyFill="1" applyBorder="1"/>
    <xf numFmtId="0" fontId="0" fillId="0" borderId="0" xfId="0" applyFont="1" applyFill="1"/>
    <xf numFmtId="167" fontId="9" fillId="0" borderId="0" xfId="4" applyNumberFormat="1" applyFont="1"/>
    <xf numFmtId="4" fontId="9" fillId="0" borderId="0" xfId="0" applyNumberFormat="1" applyFont="1"/>
    <xf numFmtId="0" fontId="53" fillId="0" borderId="0" xfId="0" applyFont="1" applyFill="1"/>
    <xf numFmtId="0" fontId="1" fillId="0" borderId="0" xfId="0" applyFont="1" applyFill="1" applyAlignment="1">
      <alignment vertical="top" wrapText="1"/>
    </xf>
    <xf numFmtId="0" fontId="0" fillId="0" borderId="0" xfId="0" applyFill="1" applyAlignment="1">
      <alignment vertical="top" wrapText="1"/>
    </xf>
    <xf numFmtId="2" fontId="9" fillId="0" borderId="0" xfId="4" applyNumberFormat="1" applyFont="1"/>
    <xf numFmtId="0" fontId="68" fillId="0" borderId="0" xfId="3" applyNumberFormat="1" applyFont="1"/>
    <xf numFmtId="0" fontId="1" fillId="0" borderId="0" xfId="0" applyFont="1" applyFill="1" applyBorder="1"/>
    <xf numFmtId="0" fontId="59" fillId="0" borderId="0" xfId="0" applyFont="1" applyFill="1" applyAlignment="1">
      <alignment horizontal="center" vertical="center" wrapText="1"/>
    </xf>
    <xf numFmtId="0" fontId="48" fillId="0" borderId="0" xfId="0" applyFont="1" applyFill="1" applyAlignment="1">
      <alignment horizontal="center" wrapText="1"/>
    </xf>
    <xf numFmtId="0" fontId="1" fillId="14" borderId="0" xfId="0" applyNumberFormat="1" applyFont="1" applyFill="1" applyAlignment="1">
      <alignment horizontal="right"/>
    </xf>
    <xf numFmtId="0" fontId="1" fillId="0" borderId="0" xfId="0" applyFont="1" applyBorder="1"/>
    <xf numFmtId="165" fontId="1" fillId="0" borderId="0" xfId="0" applyNumberFormat="1" applyFont="1" applyAlignment="1">
      <alignment horizontal="right" vertical="center" wrapText="1"/>
    </xf>
    <xf numFmtId="0" fontId="1" fillId="10" borderId="0" xfId="0" applyFont="1" applyFill="1" applyAlignment="1">
      <alignment horizontal="left"/>
    </xf>
    <xf numFmtId="0" fontId="67" fillId="13" borderId="0" xfId="0" applyFont="1" applyFill="1"/>
    <xf numFmtId="0" fontId="0" fillId="10" borderId="0" xfId="0" applyFill="1" applyAlignment="1">
      <alignment horizontal="center" wrapText="1"/>
    </xf>
    <xf numFmtId="49" fontId="1" fillId="10" borderId="0" xfId="0" applyNumberFormat="1" applyFont="1" applyFill="1" applyAlignment="1">
      <alignment horizontal="left"/>
    </xf>
    <xf numFmtId="0" fontId="59" fillId="10" borderId="0" xfId="0" applyFont="1" applyFill="1" applyAlignment="1">
      <alignment horizontal="left"/>
    </xf>
    <xf numFmtId="0" fontId="59" fillId="13" borderId="0" xfId="0" applyFont="1" applyFill="1" applyBorder="1" applyAlignment="1">
      <alignment horizontal="left"/>
    </xf>
    <xf numFmtId="0" fontId="0" fillId="13" borderId="0" xfId="0" applyFill="1" applyBorder="1"/>
    <xf numFmtId="49" fontId="12" fillId="13" borderId="0" xfId="0" applyNumberFormat="1" applyFont="1" applyFill="1" applyBorder="1" applyAlignment="1">
      <alignment horizontal="left"/>
    </xf>
    <xf numFmtId="0" fontId="32" fillId="13" borderId="0" xfId="1" applyFill="1" applyBorder="1" applyAlignment="1" applyProtection="1"/>
    <xf numFmtId="0" fontId="32" fillId="10" borderId="0" xfId="1" applyFill="1" applyAlignment="1" applyProtection="1"/>
    <xf numFmtId="0" fontId="59" fillId="10" borderId="0" xfId="0" applyFont="1" applyFill="1"/>
    <xf numFmtId="167" fontId="21" fillId="0" borderId="0" xfId="4" applyNumberFormat="1" applyFont="1"/>
    <xf numFmtId="43" fontId="9" fillId="0" borderId="0" xfId="2" applyFont="1" applyFill="1" applyAlignment="1">
      <alignment horizontal="right"/>
    </xf>
    <xf numFmtId="9" fontId="9" fillId="0" borderId="0" xfId="4" applyFont="1" applyFill="1"/>
    <xf numFmtId="2" fontId="9" fillId="0" borderId="0" xfId="0" applyNumberFormat="1" applyFont="1" applyFill="1"/>
    <xf numFmtId="0" fontId="9" fillId="0" borderId="0" xfId="0" applyNumberFormat="1" applyFont="1" applyFill="1" applyAlignment="1">
      <alignment horizontal="right"/>
    </xf>
    <xf numFmtId="0" fontId="64" fillId="0" borderId="0" xfId="0" applyFont="1" applyFill="1"/>
    <xf numFmtId="2" fontId="0" fillId="0" borderId="0" xfId="0" applyNumberFormat="1" applyFill="1"/>
    <xf numFmtId="0" fontId="17" fillId="0" borderId="2" xfId="0" applyNumberFormat="1" applyFont="1" applyFill="1" applyBorder="1"/>
    <xf numFmtId="0" fontId="1" fillId="0" borderId="2" xfId="0" applyNumberFormat="1" applyFont="1" applyFill="1" applyBorder="1"/>
    <xf numFmtId="0" fontId="12" fillId="0" borderId="2" xfId="0" applyFont="1" applyFill="1" applyBorder="1" applyAlignment="1">
      <alignment horizontal="center"/>
    </xf>
    <xf numFmtId="0" fontId="1" fillId="0" borderId="2" xfId="0" applyFont="1" applyFill="1" applyBorder="1"/>
    <xf numFmtId="179" fontId="9" fillId="0" borderId="0" xfId="0" applyNumberFormat="1" applyFont="1" applyFill="1"/>
    <xf numFmtId="165" fontId="1" fillId="0" borderId="0" xfId="0" applyNumberFormat="1" applyFont="1" applyAlignment="1">
      <alignment horizontal="right" wrapText="1"/>
    </xf>
    <xf numFmtId="2" fontId="1" fillId="14" borderId="0" xfId="0" applyNumberFormat="1" applyFont="1" applyFill="1" applyAlignment="1">
      <alignment horizontal="right"/>
    </xf>
    <xf numFmtId="165" fontId="30" fillId="0" borderId="0" xfId="0" applyNumberFormat="1" applyFont="1" applyAlignment="1">
      <alignment horizontal="right" vertical="center" wrapText="1"/>
    </xf>
    <xf numFmtId="44" fontId="60" fillId="0" borderId="0" xfId="3" applyFont="1"/>
    <xf numFmtId="169" fontId="6" fillId="0" borderId="0" xfId="3" applyNumberFormat="1" applyFont="1" applyFill="1" applyBorder="1"/>
    <xf numFmtId="0" fontId="1" fillId="0" borderId="0" xfId="0" applyFont="1" applyFill="1" applyAlignment="1">
      <alignment horizontal="left" vertical="top"/>
    </xf>
    <xf numFmtId="0" fontId="0" fillId="0" borderId="0" xfId="0"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wrapText="1"/>
    </xf>
    <xf numFmtId="173" fontId="13" fillId="0" borderId="0" xfId="3" applyNumberFormat="1" applyFont="1" applyFill="1" applyAlignment="1">
      <alignment horizontal="right"/>
    </xf>
    <xf numFmtId="169" fontId="9" fillId="0" borderId="0" xfId="3" applyNumberFormat="1" applyFont="1" applyFill="1"/>
    <xf numFmtId="166" fontId="0" fillId="0" borderId="0" xfId="0" applyNumberFormat="1" applyFill="1" applyBorder="1" applyAlignment="1">
      <alignment horizontal="center"/>
    </xf>
    <xf numFmtId="166" fontId="6" fillId="0" borderId="0" xfId="0" applyNumberFormat="1" applyFont="1" applyFill="1" applyAlignment="1">
      <alignment horizontal="center"/>
    </xf>
    <xf numFmtId="0" fontId="9" fillId="0" borderId="0" xfId="0" applyFont="1" applyFill="1" applyAlignment="1">
      <alignment horizontal="right"/>
    </xf>
    <xf numFmtId="168" fontId="66" fillId="0" borderId="0" xfId="0" applyNumberFormat="1" applyFont="1" applyFill="1" applyProtection="1"/>
    <xf numFmtId="168" fontId="9" fillId="0" borderId="0" xfId="0" applyNumberFormat="1" applyFont="1" applyFill="1" applyProtection="1"/>
    <xf numFmtId="9" fontId="9" fillId="0" borderId="0" xfId="0" applyNumberFormat="1" applyFont="1" applyFill="1" applyAlignment="1">
      <alignment horizontal="center"/>
    </xf>
    <xf numFmtId="44" fontId="6" fillId="0" borderId="0" xfId="3" applyFont="1" applyFill="1" applyProtection="1"/>
    <xf numFmtId="44" fontId="6" fillId="0" borderId="0" xfId="3" applyFont="1" applyFill="1"/>
    <xf numFmtId="0" fontId="60" fillId="0" borderId="0" xfId="0" applyFont="1" applyFill="1" applyAlignment="1">
      <alignment horizontal="left"/>
    </xf>
    <xf numFmtId="44" fontId="1" fillId="0" borderId="0" xfId="3" applyFont="1" applyFill="1"/>
    <xf numFmtId="44" fontId="9" fillId="0" borderId="0" xfId="3" applyNumberFormat="1" applyFont="1" applyFill="1"/>
    <xf numFmtId="8" fontId="9" fillId="0" borderId="0" xfId="3" applyNumberFormat="1" applyFont="1" applyFill="1"/>
    <xf numFmtId="44" fontId="1" fillId="0" borderId="0" xfId="0" applyNumberFormat="1" applyFont="1" applyFill="1"/>
    <xf numFmtId="0" fontId="48" fillId="0" borderId="0" xfId="0" applyFont="1" applyFill="1" applyBorder="1"/>
    <xf numFmtId="0" fontId="71" fillId="0" borderId="0" xfId="0" applyFont="1" applyFill="1" applyAlignment="1">
      <alignment horizontal="center"/>
    </xf>
    <xf numFmtId="0" fontId="69" fillId="0" borderId="0" xfId="0" applyFont="1" applyFill="1" applyAlignment="1">
      <alignment horizontal="right"/>
    </xf>
    <xf numFmtId="0" fontId="32" fillId="0" borderId="0" xfId="1" applyFill="1" applyAlignment="1" applyProtection="1"/>
    <xf numFmtId="0" fontId="17" fillId="0" borderId="2" xfId="0" applyFont="1" applyFill="1" applyBorder="1"/>
    <xf numFmtId="0" fontId="60" fillId="0" borderId="0" xfId="0" applyFont="1" applyFill="1" applyAlignment="1">
      <alignment horizontal="right"/>
    </xf>
    <xf numFmtId="0" fontId="69" fillId="0" borderId="0" xfId="0" applyFont="1" applyFill="1" applyBorder="1" applyAlignment="1">
      <alignment horizontal="right"/>
    </xf>
    <xf numFmtId="0" fontId="60" fillId="0" borderId="0" xfId="0" applyFont="1" applyFill="1" applyBorder="1"/>
    <xf numFmtId="0" fontId="41" fillId="0" borderId="0" xfId="0" applyFont="1" applyFill="1" applyBorder="1"/>
    <xf numFmtId="0" fontId="11" fillId="0" borderId="0" xfId="0" applyFont="1" applyBorder="1" applyAlignment="1">
      <alignment horizontal="center"/>
    </xf>
    <xf numFmtId="178" fontId="13" fillId="0" borderId="0" xfId="0" applyNumberFormat="1" applyFont="1" applyFill="1"/>
    <xf numFmtId="0" fontId="48" fillId="10" borderId="0" xfId="0" applyFont="1" applyFill="1" applyAlignment="1">
      <alignment horizontal="left" wrapText="1"/>
    </xf>
    <xf numFmtId="1" fontId="9" fillId="0" borderId="0" xfId="4" applyNumberFormat="1" applyFont="1"/>
    <xf numFmtId="0" fontId="48" fillId="10" borderId="0" xfId="0" applyFont="1" applyFill="1" applyAlignment="1">
      <alignment horizontal="left" wrapText="1"/>
    </xf>
    <xf numFmtId="0" fontId="48" fillId="0" borderId="0" xfId="0" applyFont="1" applyFill="1" applyAlignment="1">
      <alignment horizontal="left" wrapText="1"/>
    </xf>
  </cellXfs>
  <cellStyles count="5">
    <cellStyle name="Lien hypertexte" xfId="1" builtinId="8"/>
    <cellStyle name="Milliers" xfId="2" builtinId="3"/>
    <cellStyle name="Monétaire" xfId="3" builtinId="4"/>
    <cellStyle name="Normal" xfId="0" builtinId="0"/>
    <cellStyle name="Pourcentag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3A7DB"/>
      <color rgb="FFBDFDA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sz="1600" b="1" i="0" u="none" strike="noStrike" baseline="0">
                <a:solidFill>
                  <a:srgbClr val="000000"/>
                </a:solidFill>
                <a:latin typeface="Arial"/>
                <a:ea typeface="Arial"/>
                <a:cs typeface="Arial"/>
              </a:defRPr>
            </a:pPr>
            <a:r>
              <a:rPr lang="fr-CA"/>
              <a:t>Profitabilité de 3 densités de plantation de pommiers</a:t>
            </a:r>
          </a:p>
        </c:rich>
      </c:tx>
      <c:layout>
        <c:manualLayout>
          <c:xMode val="edge"/>
          <c:yMode val="edge"/>
          <c:x val="0.18241042345276981"/>
          <c:y val="1.1709615263666521E-2"/>
        </c:manualLayout>
      </c:layout>
      <c:spPr>
        <a:noFill/>
        <a:ln w="25400">
          <a:noFill/>
        </a:ln>
      </c:spPr>
    </c:title>
    <c:plotArea>
      <c:layout>
        <c:manualLayout>
          <c:layoutTarget val="inner"/>
          <c:xMode val="edge"/>
          <c:yMode val="edge"/>
          <c:x val="0.21661237785016368"/>
          <c:y val="0.15925076758586451"/>
          <c:w val="0.61889250814332264"/>
          <c:h val="0.69086730055632106"/>
        </c:manualLayout>
      </c:layout>
      <c:scatterChart>
        <c:scatterStyle val="smoothMarker"/>
        <c:ser>
          <c:idx val="1"/>
          <c:order val="0"/>
          <c:tx>
            <c:strRef>
              <c:f>Graph!$H$38</c:f>
              <c:strCache>
                <c:ptCount val="1"/>
                <c:pt idx="0">
                  <c:v>2941</c:v>
                </c:pt>
              </c:strCache>
            </c:strRef>
          </c:tx>
          <c:spPr>
            <a:ln w="25400">
              <a:solidFill>
                <a:srgbClr val="0000FF"/>
              </a:solidFill>
              <a:prstDash val="solid"/>
            </a:ln>
          </c:spPr>
          <c:marker>
            <c:symbol val="square"/>
            <c:size val="5"/>
            <c:spPr>
              <a:solidFill>
                <a:srgbClr val="0000FF"/>
              </a:solidFill>
              <a:ln>
                <a:solidFill>
                  <a:srgbClr val="0000FF"/>
                </a:solidFill>
                <a:prstDash val="solid"/>
              </a:ln>
            </c:spPr>
          </c:marker>
          <c:xVal>
            <c:strRef>
              <c:f>(Graph!$G$38,Graph!$G$41:$G$66)</c:f>
              <c:strCache>
                <c:ptCount val="27"/>
                <c:pt idx="0">
                  <c:v>Densité (pommiers/ha)</c:v>
                </c:pt>
                <c:pt idx="1">
                  <c:v>Préparation terrain</c:v>
                </c:pt>
                <c:pt idx="2">
                  <c:v>Plantation</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strCache>
            </c:strRef>
          </c:xVal>
          <c:yVal>
            <c:numRef>
              <c:f>(Graph!$H$38,Graph!$H$41:$H$66)</c:f>
              <c:numCache>
                <c:formatCode>#,##0.00\ "$"</c:formatCode>
                <c:ptCount val="27"/>
                <c:pt idx="0" formatCode="0">
                  <c:v>2941.1764705882356</c:v>
                </c:pt>
                <c:pt idx="1">
                  <c:v>-5394.6285714285714</c:v>
                </c:pt>
                <c:pt idx="2">
                  <c:v>-55131.291412959763</c:v>
                </c:pt>
                <c:pt idx="3">
                  <c:v>-58288.028086453334</c:v>
                </c:pt>
                <c:pt idx="4">
                  <c:v>-60558.049440486597</c:v>
                </c:pt>
                <c:pt idx="5">
                  <c:v>-56283.854101754579</c:v>
                </c:pt>
                <c:pt idx="6">
                  <c:v>-47997.314541769061</c:v>
                </c:pt>
                <c:pt idx="7">
                  <c:v>-37367.462917992583</c:v>
                </c:pt>
                <c:pt idx="8">
                  <c:v>-23452.777995564938</c:v>
                </c:pt>
                <c:pt idx="9">
                  <c:v>-10237.586431795837</c:v>
                </c:pt>
                <c:pt idx="10">
                  <c:v>2567.8317501509664</c:v>
                </c:pt>
                <c:pt idx="11">
                  <c:v>14976.182701649806</c:v>
                </c:pt>
                <c:pt idx="12">
                  <c:v>26999.77858488512</c:v>
                </c:pt>
                <c:pt idx="13">
                  <c:v>38650.549789570498</c:v>
                </c:pt>
                <c:pt idx="14">
                  <c:v>49940.056770854775</c:v>
                </c:pt>
                <c:pt idx="15">
                  <c:v>59781.074477383583</c:v>
                </c:pt>
                <c:pt idx="16">
                  <c:v>69316.944348051038</c:v>
                </c:pt>
                <c:pt idx="17">
                  <c:v>78557.128331255924</c:v>
                </c:pt>
                <c:pt idx="18">
                  <c:v>87510.794981648258</c:v>
                </c:pt>
                <c:pt idx="19">
                  <c:v>95218.433805351553</c:v>
                </c:pt>
                <c:pt idx="20">
                  <c:v>102687.07607638188</c:v>
                </c:pt>
                <c:pt idx="21">
                  <c:v>109924.13254055855</c:v>
                </c:pt>
                <c:pt idx="22">
                  <c:v>116936.78415313284</c:v>
                </c:pt>
                <c:pt idx="23">
                  <c:v>123731.98920407693</c:v>
                </c:pt>
                <c:pt idx="24">
                  <c:v>130316.49022243361</c:v>
                </c:pt>
                <c:pt idx="25">
                  <c:v>136696.82066657767</c:v>
                </c:pt>
                <c:pt idx="26">
                  <c:v>143143.39107877103</c:v>
                </c:pt>
              </c:numCache>
            </c:numRef>
          </c:yVal>
          <c:smooth val="1"/>
        </c:ser>
        <c:ser>
          <c:idx val="2"/>
          <c:order val="1"/>
          <c:tx>
            <c:strRef>
              <c:f>Graph!$I$38</c:f>
              <c:strCache>
                <c:ptCount val="1"/>
                <c:pt idx="0">
                  <c:v>1462</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xVal>
            <c:strRef>
              <c:f>(Graph!$G$38,Graph!$G$41:$G$66)</c:f>
              <c:strCache>
                <c:ptCount val="27"/>
                <c:pt idx="0">
                  <c:v>Densité (pommiers/ha)</c:v>
                </c:pt>
                <c:pt idx="1">
                  <c:v>Préparation terrain</c:v>
                </c:pt>
                <c:pt idx="2">
                  <c:v>Plantation</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strCache>
            </c:strRef>
          </c:xVal>
          <c:yVal>
            <c:numRef>
              <c:f>(Graph!$I$38,Graph!$I$41:$I$66)</c:f>
              <c:numCache>
                <c:formatCode>#,##0.00\ "$"</c:formatCode>
                <c:ptCount val="27"/>
                <c:pt idx="0" formatCode="0">
                  <c:v>1461.988304093567</c:v>
                </c:pt>
                <c:pt idx="1">
                  <c:v>-5394.6285714285714</c:v>
                </c:pt>
                <c:pt idx="2">
                  <c:v>-33781.222436861055</c:v>
                </c:pt>
                <c:pt idx="3">
                  <c:v>-36426.224736381846</c:v>
                </c:pt>
                <c:pt idx="4">
                  <c:v>-38108.540215262306</c:v>
                </c:pt>
                <c:pt idx="5">
                  <c:v>-38410.800805040002</c:v>
                </c:pt>
                <c:pt idx="6">
                  <c:v>-36642.928890740732</c:v>
                </c:pt>
                <c:pt idx="7">
                  <c:v>-30560.111438918451</c:v>
                </c:pt>
                <c:pt idx="8">
                  <c:v>-22857.512724548946</c:v>
                </c:pt>
                <c:pt idx="9">
                  <c:v>-15601.714583321113</c:v>
                </c:pt>
                <c:pt idx="10">
                  <c:v>-7972.678223908064</c:v>
                </c:pt>
                <c:pt idx="11">
                  <c:v>-811.6076223783748</c:v>
                </c:pt>
                <c:pt idx="12">
                  <c:v>6903.3171195521436</c:v>
                </c:pt>
                <c:pt idx="13">
                  <c:v>13677.591121481866</c:v>
                </c:pt>
                <c:pt idx="14">
                  <c:v>20241.810115599816</c:v>
                </c:pt>
                <c:pt idx="15">
                  <c:v>26602.487435481547</c:v>
                </c:pt>
                <c:pt idx="16">
                  <c:v>32765.934450870824</c:v>
                </c:pt>
                <c:pt idx="17">
                  <c:v>38738.266830123997</c:v>
                </c:pt>
                <c:pt idx="18">
                  <c:v>44525.410608470098</c:v>
                </c:pt>
                <c:pt idx="19">
                  <c:v>50133.108068107795</c:v>
                </c:pt>
                <c:pt idx="20">
                  <c:v>55566.923435973775</c:v>
                </c:pt>
                <c:pt idx="21">
                  <c:v>60832.248404836158</c:v>
                </c:pt>
                <c:pt idx="22">
                  <c:v>65934.30748319118</c:v>
                </c:pt>
                <c:pt idx="23">
                  <c:v>70878.163179271636</c:v>
                </c:pt>
                <c:pt idx="24">
                  <c:v>75668.721024310827</c:v>
                </c:pt>
                <c:pt idx="25">
                  <c:v>80310.734440046479</c:v>
                </c:pt>
                <c:pt idx="26">
                  <c:v>85222.127811276252</c:v>
                </c:pt>
              </c:numCache>
            </c:numRef>
          </c:yVal>
          <c:smooth val="1"/>
        </c:ser>
        <c:ser>
          <c:idx val="3"/>
          <c:order val="2"/>
          <c:tx>
            <c:strRef>
              <c:f>Graph!$J$38</c:f>
              <c:strCache>
                <c:ptCount val="1"/>
                <c:pt idx="0">
                  <c:v>606</c:v>
                </c:pt>
              </c:strCache>
            </c:strRef>
          </c:tx>
          <c:spPr>
            <a:ln w="25400">
              <a:solidFill>
                <a:srgbClr val="FF6600"/>
              </a:solidFill>
              <a:prstDash val="solid"/>
            </a:ln>
          </c:spPr>
          <c:marker>
            <c:symbol val="circle"/>
            <c:size val="5"/>
            <c:spPr>
              <a:solidFill>
                <a:srgbClr val="FF6600"/>
              </a:solidFill>
              <a:ln>
                <a:solidFill>
                  <a:srgbClr val="FF6600"/>
                </a:solidFill>
                <a:prstDash val="solid"/>
              </a:ln>
            </c:spPr>
          </c:marker>
          <c:xVal>
            <c:strRef>
              <c:f>(Graph!$G$38,Graph!$G$41:$G$66)</c:f>
              <c:strCache>
                <c:ptCount val="27"/>
                <c:pt idx="0">
                  <c:v>Densité (pommiers/ha)</c:v>
                </c:pt>
                <c:pt idx="1">
                  <c:v>Préparation terrain</c:v>
                </c:pt>
                <c:pt idx="2">
                  <c:v>Plantation</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strCache>
            </c:strRef>
          </c:xVal>
          <c:yVal>
            <c:numRef>
              <c:f>(Graph!$J$38,Graph!$J$41:$J$66)</c:f>
              <c:numCache>
                <c:formatCode>#,##0.00\ "$"</c:formatCode>
                <c:ptCount val="27"/>
                <c:pt idx="0" formatCode="0">
                  <c:v>606.06060606060612</c:v>
                </c:pt>
                <c:pt idx="1">
                  <c:v>-5394.6285714285714</c:v>
                </c:pt>
                <c:pt idx="2">
                  <c:v>-18843.8526144723</c:v>
                </c:pt>
                <c:pt idx="3">
                  <c:v>-20974.556082472111</c:v>
                </c:pt>
                <c:pt idx="4">
                  <c:v>-23085.717658183388</c:v>
                </c:pt>
                <c:pt idx="5">
                  <c:v>-25011.737661249441</c:v>
                </c:pt>
                <c:pt idx="6">
                  <c:v>-26369.304152542798</c:v>
                </c:pt>
                <c:pt idx="7">
                  <c:v>-25720.489084165081</c:v>
                </c:pt>
                <c:pt idx="8">
                  <c:v>-24982.719366309866</c:v>
                </c:pt>
                <c:pt idx="9">
                  <c:v>-23660.573226576162</c:v>
                </c:pt>
                <c:pt idx="10">
                  <c:v>-21188.163229567854</c:v>
                </c:pt>
                <c:pt idx="11">
                  <c:v>-18646.74164219802</c:v>
                </c:pt>
                <c:pt idx="12">
                  <c:v>-15471.998511088614</c:v>
                </c:pt>
                <c:pt idx="13">
                  <c:v>-12493.543651556938</c:v>
                </c:pt>
                <c:pt idx="14">
                  <c:v>-8911.2370523818936</c:v>
                </c:pt>
                <c:pt idx="15">
                  <c:v>-5679.1332831628497</c:v>
                </c:pt>
                <c:pt idx="16">
                  <c:v>-1977.8363460743676</c:v>
                </c:pt>
                <c:pt idx="17">
                  <c:v>1608.6916937400524</c:v>
                </c:pt>
                <c:pt idx="18">
                  <c:v>5084.0095617772804</c:v>
                </c:pt>
                <c:pt idx="19">
                  <c:v>8451.5656354567654</c:v>
                </c:pt>
                <c:pt idx="20">
                  <c:v>11714.701365766345</c:v>
                </c:pt>
                <c:pt idx="21">
                  <c:v>14876.65459281051</c:v>
                </c:pt>
                <c:pt idx="22">
                  <c:v>17940.562758550979</c:v>
                </c:pt>
                <c:pt idx="23">
                  <c:v>20909.466019927404</c:v>
                </c:pt>
                <c:pt idx="24">
                  <c:v>23786.310265447195</c:v>
                </c:pt>
                <c:pt idx="25">
                  <c:v>26573.95003823769</c:v>
                </c:pt>
                <c:pt idx="26">
                  <c:v>29826.242509770425</c:v>
                </c:pt>
              </c:numCache>
            </c:numRef>
          </c:yVal>
          <c:smooth val="1"/>
        </c:ser>
        <c:axId val="102852480"/>
        <c:axId val="102957824"/>
      </c:scatterChart>
      <c:valAx>
        <c:axId val="102852480"/>
        <c:scaling>
          <c:orientation val="minMax"/>
          <c:max val="25"/>
          <c:min val="0"/>
        </c:scaling>
        <c:axPos val="b"/>
        <c:title>
          <c:tx>
            <c:rich>
              <a:bodyPr/>
              <a:lstStyle/>
              <a:p>
                <a:pPr>
                  <a:defRPr sz="1175" b="1" i="0" u="none" strike="noStrike" baseline="0">
                    <a:solidFill>
                      <a:srgbClr val="000000"/>
                    </a:solidFill>
                    <a:latin typeface="Arial"/>
                    <a:ea typeface="Arial"/>
                    <a:cs typeface="Arial"/>
                  </a:defRPr>
                </a:pPr>
                <a:r>
                  <a:rPr lang="fr-CA"/>
                  <a:t>Années</a:t>
                </a:r>
              </a:p>
            </c:rich>
          </c:tx>
          <c:layout>
            <c:manualLayout>
              <c:xMode val="edge"/>
              <c:yMode val="edge"/>
              <c:x val="0.47394136807817583"/>
              <c:y val="0.92271768277691657"/>
            </c:manualLayout>
          </c:layout>
          <c:spPr>
            <a:noFill/>
            <a:ln w="25400">
              <a:noFill/>
            </a:ln>
          </c:spPr>
        </c:title>
        <c:numFmt formatCode="General" sourceLinked="0"/>
        <c:tickLblPos val="nextTo"/>
        <c:spPr>
          <a:ln w="25400">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fr-FR"/>
          </a:p>
        </c:txPr>
        <c:crossAx val="102957824"/>
        <c:crossesAt val="-100000"/>
        <c:crossBetween val="midCat"/>
        <c:majorUnit val="5"/>
      </c:valAx>
      <c:valAx>
        <c:axId val="102957824"/>
        <c:scaling>
          <c:orientation val="minMax"/>
          <c:max val="125000"/>
          <c:min val="-100000"/>
        </c:scaling>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fr-CA"/>
                  <a:t>Valeur actualisée nette cumulée</a:t>
                </a:r>
              </a:p>
            </c:rich>
          </c:tx>
          <c:layout>
            <c:manualLayout>
              <c:xMode val="edge"/>
              <c:yMode val="edge"/>
              <c:x val="3.094462540716621E-2"/>
              <c:y val="0.18266999811319734"/>
            </c:manualLayout>
          </c:layout>
          <c:spPr>
            <a:noFill/>
            <a:ln w="25400">
              <a:noFill/>
            </a:ln>
          </c:spPr>
        </c:title>
        <c:numFmt formatCode="#,##0\ \$"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fr-FR"/>
          </a:p>
        </c:txPr>
        <c:crossAx val="102852480"/>
        <c:crossesAt val="-40000"/>
        <c:crossBetween val="midCat"/>
        <c:majorUnit val="25000"/>
        <c:minorUnit val="10000"/>
      </c:valAx>
      <c:spPr>
        <a:solidFill>
          <a:srgbClr val="C0C0C0"/>
        </a:solidFill>
        <a:ln w="12700">
          <a:solidFill>
            <a:srgbClr val="808080"/>
          </a:solidFill>
          <a:prstDash val="solid"/>
        </a:ln>
      </c:spPr>
    </c:plotArea>
    <c:legend>
      <c:legendPos val="r"/>
      <c:layout>
        <c:manualLayout>
          <c:xMode val="edge"/>
          <c:yMode val="edge"/>
          <c:x val="0.85179153094462778"/>
          <c:y val="0.40983653422832605"/>
          <c:w val="0.12866449511400654"/>
          <c:h val="0.17096038284953119"/>
        </c:manualLayout>
      </c:layout>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1" footer="0.49212598450000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sz="1600" b="1" i="0" u="none" strike="noStrike" baseline="0">
                <a:solidFill>
                  <a:srgbClr val="000000"/>
                </a:solidFill>
                <a:latin typeface="Arial"/>
                <a:ea typeface="Arial"/>
                <a:cs typeface="Arial"/>
              </a:defRPr>
            </a:pPr>
            <a:r>
              <a:rPr lang="fr-CA"/>
              <a:t>Profitabilité de 3 densités de plantation de pommiers</a:t>
            </a:r>
          </a:p>
        </c:rich>
      </c:tx>
      <c:layout>
        <c:manualLayout>
          <c:xMode val="edge"/>
          <c:yMode val="edge"/>
          <c:x val="0.18032801319801264"/>
          <c:y val="1.1792466410472265E-2"/>
        </c:manualLayout>
      </c:layout>
      <c:spPr>
        <a:noFill/>
        <a:ln w="25400">
          <a:noFill/>
        </a:ln>
      </c:spPr>
    </c:title>
    <c:plotArea>
      <c:layout>
        <c:manualLayout>
          <c:layoutTarget val="inner"/>
          <c:xMode val="edge"/>
          <c:yMode val="edge"/>
          <c:x val="0.22459034371025224"/>
          <c:y val="0.18396247600336799"/>
          <c:w val="0.58688571568080472"/>
          <c:h val="0.66037811898644672"/>
        </c:manualLayout>
      </c:layout>
      <c:scatterChart>
        <c:scatterStyle val="smoothMarker"/>
        <c:ser>
          <c:idx val="1"/>
          <c:order val="0"/>
          <c:tx>
            <c:strRef>
              <c:f>Graph!$H$4</c:f>
              <c:strCache>
                <c:ptCount val="1"/>
                <c:pt idx="0">
                  <c:v>2941</c:v>
                </c:pt>
              </c:strCache>
            </c:strRef>
          </c:tx>
          <c:spPr>
            <a:ln w="25400">
              <a:solidFill>
                <a:srgbClr val="0000FF"/>
              </a:solidFill>
              <a:prstDash val="solid"/>
            </a:ln>
          </c:spPr>
          <c:marker>
            <c:symbol val="square"/>
            <c:size val="5"/>
            <c:spPr>
              <a:solidFill>
                <a:srgbClr val="0000FF"/>
              </a:solidFill>
              <a:ln>
                <a:solidFill>
                  <a:srgbClr val="0000FF"/>
                </a:solidFill>
                <a:prstDash val="solid"/>
              </a:ln>
            </c:spPr>
          </c:marker>
          <c:xVal>
            <c:strRef>
              <c:f>Graph!$G$7:$G$32</c:f>
              <c:strCache>
                <c:ptCount val="26"/>
                <c:pt idx="0">
                  <c:v>Préparation terrain</c:v>
                </c:pt>
                <c:pt idx="1">
                  <c:v>Plantation</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strCache>
            </c:strRef>
          </c:xVal>
          <c:yVal>
            <c:numRef>
              <c:f>Graph!$H$7:$H$32</c:f>
              <c:numCache>
                <c:formatCode>0</c:formatCode>
                <c:ptCount val="26"/>
                <c:pt idx="0">
                  <c:v>-5394.6285714285714</c:v>
                </c:pt>
                <c:pt idx="1">
                  <c:v>-56722.86462388876</c:v>
                </c:pt>
                <c:pt idx="2">
                  <c:v>-60084.86494283958</c:v>
                </c:pt>
                <c:pt idx="3">
                  <c:v>-62579.856236519357</c:v>
                </c:pt>
                <c:pt idx="4">
                  <c:v>-57731.738529118389</c:v>
                </c:pt>
                <c:pt idx="5">
                  <c:v>-48031.739417775265</c:v>
                </c:pt>
                <c:pt idx="6">
                  <c:v>-35190.546037137377</c:v>
                </c:pt>
                <c:pt idx="7">
                  <c:v>-17843.271252557333</c:v>
                </c:pt>
                <c:pt idx="8">
                  <c:v>-840.83946147564711</c:v>
                </c:pt>
                <c:pt idx="9">
                  <c:v>16161.592329606039</c:v>
                </c:pt>
                <c:pt idx="10">
                  <c:v>33164.024120687725</c:v>
                </c:pt>
                <c:pt idx="11">
                  <c:v>50166.455911769415</c:v>
                </c:pt>
                <c:pt idx="12">
                  <c:v>67168.887702851105</c:v>
                </c:pt>
                <c:pt idx="13">
                  <c:v>84171.319493932795</c:v>
                </c:pt>
                <c:pt idx="14">
                  <c:v>99466.541156868727</c:v>
                </c:pt>
                <c:pt idx="15">
                  <c:v>114761.76281980466</c:v>
                </c:pt>
                <c:pt idx="16">
                  <c:v>130056.98448274059</c:v>
                </c:pt>
                <c:pt idx="17">
                  <c:v>145352.20614567652</c:v>
                </c:pt>
                <c:pt idx="18">
                  <c:v>158940.21768046671</c:v>
                </c:pt>
                <c:pt idx="19">
                  <c:v>172528.2292152569</c:v>
                </c:pt>
                <c:pt idx="20">
                  <c:v>186116.24075004709</c:v>
                </c:pt>
                <c:pt idx="21">
                  <c:v>199704.25228483728</c:v>
                </c:pt>
                <c:pt idx="22">
                  <c:v>213292.26381962746</c:v>
                </c:pt>
                <c:pt idx="23">
                  <c:v>226880.27535441765</c:v>
                </c:pt>
                <c:pt idx="24">
                  <c:v>240468.28688920784</c:v>
                </c:pt>
                <c:pt idx="25">
                  <c:v>254636.69842399802</c:v>
                </c:pt>
              </c:numCache>
            </c:numRef>
          </c:yVal>
          <c:smooth val="1"/>
        </c:ser>
        <c:ser>
          <c:idx val="2"/>
          <c:order val="1"/>
          <c:tx>
            <c:strRef>
              <c:f>Graph!$I$4</c:f>
              <c:strCache>
                <c:ptCount val="1"/>
                <c:pt idx="0">
                  <c:v>1462</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xVal>
            <c:strRef>
              <c:f>(Graph!$G$38,Graph!$G$41:$G$66)</c:f>
              <c:strCache>
                <c:ptCount val="27"/>
                <c:pt idx="0">
                  <c:v>Densité (pommiers/ha)</c:v>
                </c:pt>
                <c:pt idx="1">
                  <c:v>Préparation terrain</c:v>
                </c:pt>
                <c:pt idx="2">
                  <c:v>Plantation</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strCache>
            </c:strRef>
          </c:xVal>
          <c:yVal>
            <c:numRef>
              <c:f>Graph!$I$7:$I$32</c:f>
              <c:numCache>
                <c:formatCode>0</c:formatCode>
                <c:ptCount val="26"/>
                <c:pt idx="0">
                  <c:v>-5394.6285714285714</c:v>
                </c:pt>
                <c:pt idx="1">
                  <c:v>-34632.820252824029</c:v>
                </c:pt>
                <c:pt idx="2">
                  <c:v>-37449.811181868863</c:v>
                </c:pt>
                <c:pt idx="3">
                  <c:v>-39298.852145986581</c:v>
                </c:pt>
                <c:pt idx="4">
                  <c:v>-39641.699115162635</c:v>
                </c:pt>
                <c:pt idx="5">
                  <c:v>-37572.276061843942</c:v>
                </c:pt>
                <c:pt idx="6">
                  <c:v>-30224.042242356401</c:v>
                </c:pt>
                <c:pt idx="7">
                  <c:v>-20621.30260445386</c:v>
                </c:pt>
                <c:pt idx="8">
                  <c:v>-11286.121015084733</c:v>
                </c:pt>
                <c:pt idx="9">
                  <c:v>-1156.6454689075745</c:v>
                </c:pt>
                <c:pt idx="10">
                  <c:v>8655.7474050159035</c:v>
                </c:pt>
                <c:pt idx="11">
                  <c:v>19565.335765424621</c:v>
                </c:pt>
                <c:pt idx="12">
                  <c:v>29451.302078589244</c:v>
                </c:pt>
                <c:pt idx="13">
                  <c:v>39337.268391753867</c:v>
                </c:pt>
                <c:pt idx="14">
                  <c:v>49223.23470491849</c:v>
                </c:pt>
                <c:pt idx="15">
                  <c:v>59109.201018083113</c:v>
                </c:pt>
                <c:pt idx="16">
                  <c:v>68995.167331247736</c:v>
                </c:pt>
                <c:pt idx="17">
                  <c:v>78881.133644412359</c:v>
                </c:pt>
                <c:pt idx="18">
                  <c:v>88767.099957576982</c:v>
                </c:pt>
                <c:pt idx="19">
                  <c:v>98653.066270741605</c:v>
                </c:pt>
                <c:pt idx="20">
                  <c:v>108539.03258390623</c:v>
                </c:pt>
                <c:pt idx="21">
                  <c:v>118424.99889707085</c:v>
                </c:pt>
                <c:pt idx="22">
                  <c:v>128310.96521023547</c:v>
                </c:pt>
                <c:pt idx="23">
                  <c:v>138196.9315234001</c:v>
                </c:pt>
                <c:pt idx="24">
                  <c:v>148082.89783656472</c:v>
                </c:pt>
                <c:pt idx="25">
                  <c:v>158877.26414972934</c:v>
                </c:pt>
              </c:numCache>
            </c:numRef>
          </c:yVal>
          <c:smooth val="1"/>
        </c:ser>
        <c:ser>
          <c:idx val="3"/>
          <c:order val="2"/>
          <c:tx>
            <c:strRef>
              <c:f>Graph!$J$4</c:f>
              <c:strCache>
                <c:ptCount val="1"/>
                <c:pt idx="0">
                  <c:v>606</c:v>
                </c:pt>
              </c:strCache>
            </c:strRef>
          </c:tx>
          <c:spPr>
            <a:ln w="25400">
              <a:solidFill>
                <a:srgbClr val="FF6600"/>
              </a:solidFill>
              <a:prstDash val="solid"/>
            </a:ln>
          </c:spPr>
          <c:marker>
            <c:symbol val="circle"/>
            <c:size val="5"/>
            <c:spPr>
              <a:solidFill>
                <a:srgbClr val="FF6600"/>
              </a:solidFill>
              <a:ln>
                <a:solidFill>
                  <a:srgbClr val="FF6600"/>
                </a:solidFill>
                <a:prstDash val="solid"/>
              </a:ln>
            </c:spPr>
          </c:marker>
          <c:xVal>
            <c:strRef>
              <c:f>(Graph!$G$38,Graph!$G$41:$G$66)</c:f>
              <c:strCache>
                <c:ptCount val="27"/>
                <c:pt idx="0">
                  <c:v>Densité (pommiers/ha)</c:v>
                </c:pt>
                <c:pt idx="1">
                  <c:v>Préparation terrain</c:v>
                </c:pt>
                <c:pt idx="2">
                  <c:v>Plantation</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strCache>
            </c:strRef>
          </c:xVal>
          <c:yVal>
            <c:numRef>
              <c:f>Graph!$J$7:$J$32</c:f>
              <c:numCache>
                <c:formatCode>0</c:formatCode>
                <c:ptCount val="26"/>
                <c:pt idx="0">
                  <c:v>-5394.6285714285714</c:v>
                </c:pt>
                <c:pt idx="1">
                  <c:v>-19274.227783849703</c:v>
                </c:pt>
                <c:pt idx="2">
                  <c:v>-21543.478114152735</c:v>
                </c:pt>
                <c:pt idx="3">
                  <c:v>-23863.865868035395</c:v>
                </c:pt>
                <c:pt idx="4">
                  <c:v>-26048.504365264929</c:v>
                </c:pt>
                <c:pt idx="5">
                  <c:v>-27637.634986534515</c:v>
                </c:pt>
                <c:pt idx="6">
                  <c:v>-26853.846081835756</c:v>
                </c:pt>
                <c:pt idx="7">
                  <c:v>-25934.077212132623</c:v>
                </c:pt>
                <c:pt idx="8">
                  <c:v>-24233.027367324106</c:v>
                </c:pt>
                <c:pt idx="9">
                  <c:v>-20950.277695549517</c:v>
                </c:pt>
                <c:pt idx="10">
                  <c:v>-17467.917520491879</c:v>
                </c:pt>
                <c:pt idx="11">
                  <c:v>-12978.548943479436</c:v>
                </c:pt>
                <c:pt idx="12">
                  <c:v>-8631.971819757553</c:v>
                </c:pt>
                <c:pt idx="13">
                  <c:v>-3236.8802796053988</c:v>
                </c:pt>
                <c:pt idx="14">
                  <c:v>1786.5578506825841</c:v>
                </c:pt>
                <c:pt idx="15">
                  <c:v>7723.3164118762979</c:v>
                </c:pt>
                <c:pt idx="16">
                  <c:v>13660.074973070012</c:v>
                </c:pt>
                <c:pt idx="17">
                  <c:v>19596.833534263726</c:v>
                </c:pt>
                <c:pt idx="18">
                  <c:v>25533.592095457439</c:v>
                </c:pt>
                <c:pt idx="19">
                  <c:v>31470.350656651153</c:v>
                </c:pt>
                <c:pt idx="20">
                  <c:v>37407.109217844867</c:v>
                </c:pt>
                <c:pt idx="21">
                  <c:v>43343.867779038585</c:v>
                </c:pt>
                <c:pt idx="22">
                  <c:v>49280.626340232295</c:v>
                </c:pt>
                <c:pt idx="23">
                  <c:v>55217.384901426005</c:v>
                </c:pt>
                <c:pt idx="24">
                  <c:v>61154.143462619715</c:v>
                </c:pt>
                <c:pt idx="25">
                  <c:v>68302.102023813422</c:v>
                </c:pt>
              </c:numCache>
            </c:numRef>
          </c:yVal>
          <c:smooth val="1"/>
        </c:ser>
        <c:axId val="102999552"/>
        <c:axId val="103002112"/>
      </c:scatterChart>
      <c:valAx>
        <c:axId val="102999552"/>
        <c:scaling>
          <c:orientation val="minMax"/>
          <c:max val="25"/>
          <c:min val="0"/>
        </c:scaling>
        <c:axPos val="b"/>
        <c:title>
          <c:tx>
            <c:rich>
              <a:bodyPr/>
              <a:lstStyle/>
              <a:p>
                <a:pPr>
                  <a:defRPr sz="1200" b="1" i="0" u="none" strike="noStrike" baseline="0">
                    <a:solidFill>
                      <a:srgbClr val="000000"/>
                    </a:solidFill>
                    <a:latin typeface="Arial"/>
                    <a:ea typeface="Arial"/>
                    <a:cs typeface="Arial"/>
                  </a:defRPr>
                </a:pPr>
                <a:r>
                  <a:rPr lang="fr-CA"/>
                  <a:t>Années</a:t>
                </a:r>
              </a:p>
            </c:rich>
          </c:tx>
          <c:layout>
            <c:manualLayout>
              <c:xMode val="edge"/>
              <c:yMode val="edge"/>
              <c:x val="0.465574143165779"/>
              <c:y val="0.92217087329893299"/>
            </c:manualLayout>
          </c:layout>
          <c:spPr>
            <a:noFill/>
            <a:ln w="25400">
              <a:noFill/>
            </a:ln>
          </c:spPr>
        </c:title>
        <c:numFmt formatCode="General" sourceLinked="0"/>
        <c:tickLblPos val="nextTo"/>
        <c:spPr>
          <a:ln w="25400">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fr-FR"/>
          </a:p>
        </c:txPr>
        <c:crossAx val="103002112"/>
        <c:crossesAt val="-100000"/>
        <c:crossBetween val="midCat"/>
        <c:majorUnit val="5"/>
      </c:valAx>
      <c:valAx>
        <c:axId val="103002112"/>
        <c:scaling>
          <c:orientation val="minMax"/>
          <c:max val="125000"/>
          <c:min val="-100000"/>
        </c:scaling>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fr-CA"/>
                  <a:t>Fonds de roulement net annuel</a:t>
                </a:r>
              </a:p>
            </c:rich>
          </c:tx>
          <c:layout>
            <c:manualLayout>
              <c:xMode val="edge"/>
              <c:yMode val="edge"/>
              <c:x val="2.7868874766965656E-2"/>
              <c:y val="0.25000028790201306"/>
            </c:manualLayout>
          </c:layout>
          <c:spPr>
            <a:noFill/>
            <a:ln w="25400">
              <a:noFill/>
            </a:ln>
          </c:spPr>
        </c:title>
        <c:numFmt formatCode="#,##0\ \$" sourceLinked="0"/>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fr-FR"/>
          </a:p>
        </c:txPr>
        <c:crossAx val="102999552"/>
        <c:crossesAt val="-40000"/>
        <c:crossBetween val="midCat"/>
        <c:majorUnit val="25000"/>
        <c:minorUnit val="10000"/>
      </c:valAx>
      <c:spPr>
        <a:solidFill>
          <a:srgbClr val="C0C0C0"/>
        </a:solidFill>
        <a:ln w="12700">
          <a:solidFill>
            <a:srgbClr val="808080"/>
          </a:solidFill>
          <a:prstDash val="solid"/>
        </a:ln>
      </c:spPr>
    </c:plotArea>
    <c:legend>
      <c:legendPos val="r"/>
      <c:layout>
        <c:manualLayout>
          <c:xMode val="edge"/>
          <c:yMode val="edge"/>
          <c:x val="0.8557383899032962"/>
          <c:y val="0.41273632436652913"/>
          <c:w val="0.12950830038766425"/>
          <c:h val="0.17217000959289541"/>
        </c:manualLayout>
      </c:layout>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1" footer="0.492125984500001"/>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sz="1125" b="1" i="0" u="none" strike="noStrike" baseline="0">
                <a:solidFill>
                  <a:srgbClr val="000000"/>
                </a:solidFill>
                <a:latin typeface="Arial"/>
                <a:ea typeface="Arial"/>
                <a:cs typeface="Arial"/>
              </a:defRPr>
            </a:pPr>
            <a:r>
              <a:rPr lang="fr-CA"/>
              <a:t>Profitabilité de trois densités de plantation avec investissement fixe</a:t>
            </a:r>
          </a:p>
        </c:rich>
      </c:tx>
      <c:layout>
        <c:manualLayout>
          <c:xMode val="edge"/>
          <c:yMode val="edge"/>
          <c:x val="0.14847161572052403"/>
          <c:y val="3.2258115325912634E-2"/>
        </c:manualLayout>
      </c:layout>
      <c:spPr>
        <a:noFill/>
        <a:ln w="25400">
          <a:noFill/>
        </a:ln>
      </c:spPr>
    </c:title>
    <c:plotArea>
      <c:layout>
        <c:manualLayout>
          <c:layoutTarget val="inner"/>
          <c:xMode val="edge"/>
          <c:yMode val="edge"/>
          <c:x val="0.26419213973799127"/>
          <c:y val="0.22258099574879622"/>
          <c:w val="0.54803493449781671"/>
          <c:h val="0.62258162579011123"/>
        </c:manualLayout>
      </c:layout>
      <c:lineChart>
        <c:grouping val="standard"/>
        <c:ser>
          <c:idx val="0"/>
          <c:order val="0"/>
          <c:tx>
            <c:strRef>
              <c:f>'Invest. Fixe'!$B$4</c:f>
              <c:strCache>
                <c:ptCount val="1"/>
                <c:pt idx="0">
                  <c:v>2941</c:v>
                </c:pt>
              </c:strCache>
            </c:strRef>
          </c:tx>
          <c:spPr>
            <a:ln w="25400">
              <a:solidFill>
                <a:srgbClr val="0000FF"/>
              </a:solidFill>
              <a:prstDash val="solid"/>
            </a:ln>
          </c:spPr>
          <c:marker>
            <c:symbol val="diamond"/>
            <c:size val="5"/>
            <c:spPr>
              <a:solidFill>
                <a:srgbClr val="0000FF"/>
              </a:solidFill>
              <a:ln>
                <a:solidFill>
                  <a:srgbClr val="0000FF"/>
                </a:solidFill>
                <a:prstDash val="solid"/>
              </a:ln>
            </c:spPr>
          </c:marker>
          <c:val>
            <c:numRef>
              <c:f>'Invest. Fixe'!$B$17:$B$42</c:f>
              <c:numCache>
                <c:formatCode>0</c:formatCode>
                <c:ptCount val="26"/>
                <c:pt idx="0">
                  <c:v>-4755.2504683945663</c:v>
                </c:pt>
                <c:pt idx="1">
                  <c:v>-48597.062030027744</c:v>
                </c:pt>
                <c:pt idx="2">
                  <c:v>-51379.658337905428</c:v>
                </c:pt>
                <c:pt idx="3">
                  <c:v>-53380.633931332392</c:v>
                </c:pt>
                <c:pt idx="4">
                  <c:v>-49613.021552203754</c:v>
                </c:pt>
                <c:pt idx="5">
                  <c:v>-42308.612990567352</c:v>
                </c:pt>
                <c:pt idx="6">
                  <c:v>-32938.624632028303</c:v>
                </c:pt>
                <c:pt idx="7">
                  <c:v>-20673.125512148265</c:v>
                </c:pt>
                <c:pt idx="8">
                  <c:v>-9024.2149260955084</c:v>
                </c:pt>
                <c:pt idx="9">
                  <c:v>2263.4891301571602</c:v>
                </c:pt>
                <c:pt idx="10">
                  <c:v>13201.186859084166</c:v>
                </c:pt>
                <c:pt idx="11">
                  <c:v>23799.731170059949</c:v>
                </c:pt>
                <c:pt idx="12">
                  <c:v>34069.638448137252</c:v>
                </c:pt>
                <c:pt idx="13">
                  <c:v>44021.098988909835</c:v>
                </c:pt>
                <c:pt idx="14">
                  <c:v>52695.747009405153</c:v>
                </c:pt>
                <c:pt idx="15">
                  <c:v>61101.413695931624</c:v>
                </c:pt>
                <c:pt idx="16">
                  <c:v>69246.439554968892</c:v>
                </c:pt>
                <c:pt idx="17">
                  <c:v>77138.906472640665</c:v>
                </c:pt>
                <c:pt idx="18">
                  <c:v>83933.02633489568</c:v>
                </c:pt>
                <c:pt idx="19">
                  <c:v>90516.47581382496</c:v>
                </c:pt>
                <c:pt idx="20">
                  <c:v>96895.787324415345</c:v>
                </c:pt>
                <c:pt idx="21">
                  <c:v>103077.29072615021</c:v>
                </c:pt>
                <c:pt idx="22">
                  <c:v>109067.11960380028</c:v>
                </c:pt>
                <c:pt idx="23">
                  <c:v>114871.21735346119</c:v>
                </c:pt>
                <c:pt idx="24">
                  <c:v>120495.34307987681</c:v>
                </c:pt>
                <c:pt idx="25">
                  <c:v>126177.85793075619</c:v>
                </c:pt>
              </c:numCache>
            </c:numRef>
          </c:val>
        </c:ser>
        <c:ser>
          <c:idx val="1"/>
          <c:order val="1"/>
          <c:tx>
            <c:strRef>
              <c:f>'Invest. Fixe'!$C$4</c:f>
              <c:strCache>
                <c:ptCount val="1"/>
                <c:pt idx="0">
                  <c:v>1462</c:v>
                </c:pt>
              </c:strCache>
            </c:strRef>
          </c:tx>
          <c:spPr>
            <a:ln w="25400">
              <a:solidFill>
                <a:srgbClr val="FFFF00"/>
              </a:solidFill>
              <a:prstDash val="solid"/>
            </a:ln>
          </c:spPr>
          <c:marker>
            <c:symbol val="square"/>
            <c:size val="5"/>
            <c:spPr>
              <a:solidFill>
                <a:srgbClr val="FFFF00"/>
              </a:solidFill>
              <a:ln>
                <a:solidFill>
                  <a:srgbClr val="FFFF00"/>
                </a:solidFill>
                <a:prstDash val="solid"/>
              </a:ln>
            </c:spPr>
          </c:marker>
          <c:val>
            <c:numRef>
              <c:f>'Invest. Fixe'!$C$17:$C$42</c:f>
              <c:numCache>
                <c:formatCode>0</c:formatCode>
                <c:ptCount val="26"/>
                <c:pt idx="0">
                  <c:v>-7788.3183235542056</c:v>
                </c:pt>
                <c:pt idx="1">
                  <c:v>-48770.533543404497</c:v>
                </c:pt>
                <c:pt idx="2">
                  <c:v>-52589.168988355173</c:v>
                </c:pt>
                <c:pt idx="3">
                  <c:v>-55017.956864420914</c:v>
                </c:pt>
                <c:pt idx="4">
                  <c:v>-55454.33569174591</c:v>
                </c:pt>
                <c:pt idx="5">
                  <c:v>-52902.028514054953</c:v>
                </c:pt>
                <c:pt idx="6">
                  <c:v>-44120.160032919237</c:v>
                </c:pt>
                <c:pt idx="7">
                  <c:v>-32999.785402525944</c:v>
                </c:pt>
                <c:pt idx="8">
                  <c:v>-22524.464466691705</c:v>
                </c:pt>
                <c:pt idx="9">
                  <c:v>-11510.293077067492</c:v>
                </c:pt>
                <c:pt idx="10">
                  <c:v>-1171.7319243040779</c:v>
                </c:pt>
                <c:pt idx="11">
                  <c:v>9966.4380046976312</c:v>
                </c:pt>
                <c:pt idx="12">
                  <c:v>19746.574234546446</c:v>
                </c:pt>
                <c:pt idx="13">
                  <c:v>29223.45042626042</c:v>
                </c:pt>
                <c:pt idx="14">
                  <c:v>38406.469991874728</c:v>
                </c:pt>
                <c:pt idx="15">
                  <c:v>47304.744764756819</c:v>
                </c:pt>
                <c:pt idx="16">
                  <c:v>55927.104040805345</c:v>
                </c:pt>
                <c:pt idx="17">
                  <c:v>64282.10333930199</c:v>
                </c:pt>
                <c:pt idx="18">
                  <c:v>72378.032892108822</c:v>
                </c:pt>
                <c:pt idx="19">
                  <c:v>80222.925869634797</c:v>
                </c:pt>
                <c:pt idx="20">
                  <c:v>87824.566351733622</c:v>
                </c:pt>
                <c:pt idx="21">
                  <c:v>95190.497051441795</c:v>
                </c:pt>
                <c:pt idx="22">
                  <c:v>102328.02679922103</c:v>
                </c:pt>
                <c:pt idx="23">
                  <c:v>109244.23779513114</c:v>
                </c:pt>
                <c:pt idx="24">
                  <c:v>115945.99263612929</c:v>
                </c:pt>
                <c:pt idx="25">
                  <c:v>123036.6559655607</c:v>
                </c:pt>
              </c:numCache>
            </c:numRef>
          </c:val>
        </c:ser>
        <c:ser>
          <c:idx val="2"/>
          <c:order val="2"/>
          <c:tx>
            <c:strRef>
              <c:f>'Invest. Fixe'!$D$4</c:f>
              <c:strCache>
                <c:ptCount val="1"/>
                <c:pt idx="0">
                  <c:v>606</c:v>
                </c:pt>
              </c:strCache>
            </c:strRef>
          </c:tx>
          <c:spPr>
            <a:ln w="25400">
              <a:solidFill>
                <a:srgbClr val="FF6600"/>
              </a:solidFill>
              <a:prstDash val="solid"/>
            </a:ln>
          </c:spPr>
          <c:marker>
            <c:symbol val="triangle"/>
            <c:size val="5"/>
            <c:spPr>
              <a:solidFill>
                <a:srgbClr val="FF6600"/>
              </a:solidFill>
              <a:ln>
                <a:solidFill>
                  <a:srgbClr val="FF6600"/>
                </a:solidFill>
                <a:prstDash val="solid"/>
              </a:ln>
            </c:spPr>
          </c:marker>
          <c:val>
            <c:numRef>
              <c:f>'Invest. Fixe'!$D$17:$D$42</c:f>
              <c:numCache>
                <c:formatCode>0</c:formatCode>
                <c:ptCount val="26"/>
                <c:pt idx="0">
                  <c:v>-13994.409093652117</c:v>
                </c:pt>
                <c:pt idx="1">
                  <c:v>-48883.547568795409</c:v>
                </c:pt>
                <c:pt idx="2">
                  <c:v>-54410.885659572705</c:v>
                </c:pt>
                <c:pt idx="3">
                  <c:v>-59887.529391780401</c:v>
                </c:pt>
                <c:pt idx="4">
                  <c:v>-64883.890399508833</c:v>
                </c:pt>
                <c:pt idx="5">
                  <c:v>-68405.604749151651</c:v>
                </c:pt>
                <c:pt idx="6">
                  <c:v>-66722.489151334099</c:v>
                </c:pt>
                <c:pt idx="7">
                  <c:v>-64808.612948020243</c:v>
                </c:pt>
                <c:pt idx="8">
                  <c:v>-61378.783865991965</c:v>
                </c:pt>
                <c:pt idx="9">
                  <c:v>-54965.012002509073</c:v>
                </c:pt>
                <c:pt idx="10">
                  <c:v>-48372.21457407112</c:v>
                </c:pt>
                <c:pt idx="11">
                  <c:v>-40136.493883435738</c:v>
                </c:pt>
                <c:pt idx="12">
                  <c:v>-32409.971988671714</c:v>
                </c:pt>
                <c:pt idx="13">
                  <c:v>-23116.975560102113</c:v>
                </c:pt>
                <c:pt idx="14">
                  <c:v>-14732.453478425528</c:v>
                </c:pt>
                <c:pt idx="15">
                  <c:v>-5130.7797340955995</c:v>
                </c:pt>
                <c:pt idx="16">
                  <c:v>4173.1676925806869</c:v>
                </c:pt>
                <c:pt idx="17">
                  <c:v>13188.620625406544</c:v>
                </c:pt>
                <c:pt idx="18">
                  <c:v>21924.52463008276</c:v>
                </c:pt>
                <c:pt idx="19">
                  <c:v>30389.547890427937</c:v>
                </c:pt>
                <c:pt idx="20">
                  <c:v>38592.089809367055</c:v>
                </c:pt>
                <c:pt idx="21">
                  <c:v>46540.289343222794</c:v>
                </c:pt>
                <c:pt idx="22">
                  <c:v>54242.03307757913</c:v>
                </c:pt>
                <c:pt idx="23">
                  <c:v>61704.963052730614</c:v>
                </c:pt>
                <c:pt idx="24">
                  <c:v>68936.484346482059</c:v>
                </c:pt>
                <c:pt idx="25">
                  <c:v>77373.378700967951</c:v>
                </c:pt>
              </c:numCache>
            </c:numRef>
          </c:val>
        </c:ser>
        <c:marker val="1"/>
        <c:axId val="108888832"/>
        <c:axId val="108891136"/>
      </c:lineChart>
      <c:catAx>
        <c:axId val="108888832"/>
        <c:scaling>
          <c:orientation val="minMax"/>
        </c:scaling>
        <c:axPos val="b"/>
        <c:title>
          <c:tx>
            <c:rich>
              <a:bodyPr/>
              <a:lstStyle/>
              <a:p>
                <a:pPr>
                  <a:defRPr sz="925" b="1" i="0" u="none" strike="noStrike" baseline="0">
                    <a:solidFill>
                      <a:srgbClr val="000000"/>
                    </a:solidFill>
                    <a:latin typeface="Arial"/>
                    <a:ea typeface="Arial"/>
                    <a:cs typeface="Arial"/>
                  </a:defRPr>
                </a:pPr>
                <a:r>
                  <a:rPr lang="fr-CA"/>
                  <a:t>Années</a:t>
                </a:r>
              </a:p>
            </c:rich>
          </c:tx>
          <c:layout>
            <c:manualLayout>
              <c:xMode val="edge"/>
              <c:yMode val="edge"/>
              <c:x val="0.48689956331877904"/>
              <c:y val="0.88064654839741119"/>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fr-FR"/>
          </a:p>
        </c:txPr>
        <c:crossAx val="108891136"/>
        <c:crosses val="autoZero"/>
        <c:auto val="1"/>
        <c:lblAlgn val="ctr"/>
        <c:lblOffset val="100"/>
        <c:tickLblSkip val="2"/>
        <c:tickMarkSkip val="1"/>
      </c:catAx>
      <c:valAx>
        <c:axId val="108891136"/>
        <c:scaling>
          <c:orientation val="minMax"/>
        </c:scaling>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fr-CA"/>
                  <a:t>Valeur actualisée nette cumulée</a:t>
                </a:r>
              </a:p>
            </c:rich>
          </c:tx>
          <c:layout>
            <c:manualLayout>
              <c:xMode val="edge"/>
              <c:yMode val="edge"/>
              <c:x val="3.4934497816593885E-2"/>
              <c:y val="0.31612953019394374"/>
            </c:manualLayout>
          </c:layout>
          <c:spPr>
            <a:noFill/>
            <a:ln w="25400">
              <a:noFill/>
            </a:ln>
          </c:spPr>
        </c:title>
        <c:numFmt formatCode="#,##0\ \$" sourceLinked="0"/>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fr-FR"/>
          </a:p>
        </c:txPr>
        <c:crossAx val="108888832"/>
        <c:crosses val="autoZero"/>
        <c:crossBetween val="between"/>
      </c:valAx>
      <c:spPr>
        <a:solidFill>
          <a:srgbClr val="C0C0C0"/>
        </a:solidFill>
        <a:ln w="12700">
          <a:solidFill>
            <a:srgbClr val="808080"/>
          </a:solidFill>
          <a:prstDash val="solid"/>
        </a:ln>
      </c:spPr>
    </c:plotArea>
    <c:legend>
      <c:legendPos val="r"/>
      <c:layout>
        <c:manualLayout>
          <c:xMode val="edge"/>
          <c:yMode val="edge"/>
          <c:x val="0.83406113537117965"/>
          <c:y val="0.22580680728138747"/>
          <c:w val="0.14628820960698691"/>
          <c:h val="0.19677450348806622"/>
        </c:manualLayout>
      </c:layout>
      <c:spPr>
        <a:solidFill>
          <a:srgbClr val="C0C0C0"/>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1" footer="0.492125984500001"/>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sz="925" b="1" i="0" u="none" strike="noStrike" baseline="0">
                <a:solidFill>
                  <a:srgbClr val="000000"/>
                </a:solidFill>
                <a:latin typeface="Arial"/>
                <a:ea typeface="Arial"/>
                <a:cs typeface="Arial"/>
              </a:defRPr>
            </a:pPr>
            <a:r>
              <a:rPr lang="fr-CA"/>
              <a:t>Superficie plantée avec un investissement fixe</a:t>
            </a:r>
          </a:p>
        </c:rich>
      </c:tx>
      <c:layout>
        <c:manualLayout>
          <c:xMode val="edge"/>
          <c:yMode val="edge"/>
          <c:x val="0.16414181892612384"/>
          <c:y val="4.597718352334592E-2"/>
        </c:manualLayout>
      </c:layout>
      <c:spPr>
        <a:noFill/>
        <a:ln w="25400">
          <a:noFill/>
        </a:ln>
      </c:spPr>
    </c:title>
    <c:plotArea>
      <c:layout>
        <c:manualLayout>
          <c:layoutTarget val="inner"/>
          <c:xMode val="edge"/>
          <c:yMode val="edge"/>
          <c:x val="0.17929337144238242"/>
          <c:y val="0.21839162173589324"/>
          <c:w val="0.7500018495547528"/>
          <c:h val="0.53256904247875692"/>
        </c:manualLayout>
      </c:layout>
      <c:barChart>
        <c:barDir val="col"/>
        <c:grouping val="clustered"/>
        <c:ser>
          <c:idx val="0"/>
          <c:order val="0"/>
          <c:spPr>
            <a:solidFill>
              <a:srgbClr val="008000"/>
            </a:solidFill>
            <a:ln w="12700">
              <a:solidFill>
                <a:srgbClr val="000000"/>
              </a:solidFill>
              <a:prstDash val="solid"/>
            </a:ln>
          </c:spPr>
          <c:dLbls>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fr-FR"/>
              </a:p>
            </c:txPr>
            <c:showVal val="1"/>
          </c:dLbls>
          <c:cat>
            <c:numRef>
              <c:f>'Invest. Fixe'!$B$4:$D$4</c:f>
              <c:numCache>
                <c:formatCode>0</c:formatCode>
                <c:ptCount val="3"/>
                <c:pt idx="0">
                  <c:v>2941.1764705882356</c:v>
                </c:pt>
                <c:pt idx="1">
                  <c:v>1461.988304093567</c:v>
                </c:pt>
                <c:pt idx="2">
                  <c:v>606.06060606060612</c:v>
                </c:pt>
              </c:numCache>
            </c:numRef>
          </c:cat>
          <c:val>
            <c:numRef>
              <c:f>'Invest. Fixe'!$B$12:$D$12</c:f>
              <c:numCache>
                <c:formatCode>0.00</c:formatCode>
                <c:ptCount val="3"/>
                <c:pt idx="0">
                  <c:v>0.88147875343627424</c:v>
                </c:pt>
                <c:pt idx="1">
                  <c:v>1.443717249562513</c:v>
                </c:pt>
                <c:pt idx="2">
                  <c:v>2.5941376516207875</c:v>
                </c:pt>
              </c:numCache>
            </c:numRef>
          </c:val>
        </c:ser>
        <c:axId val="109514112"/>
        <c:axId val="109626880"/>
      </c:barChart>
      <c:catAx>
        <c:axId val="109514112"/>
        <c:scaling>
          <c:orientation val="minMax"/>
        </c:scaling>
        <c:axPos val="b"/>
        <c:title>
          <c:tx>
            <c:rich>
              <a:bodyPr/>
              <a:lstStyle/>
              <a:p>
                <a:pPr>
                  <a:defRPr sz="800" b="1" i="0" u="none" strike="noStrike" baseline="0">
                    <a:solidFill>
                      <a:srgbClr val="000000"/>
                    </a:solidFill>
                    <a:latin typeface="Arial"/>
                    <a:ea typeface="Arial"/>
                    <a:cs typeface="Arial"/>
                  </a:defRPr>
                </a:pPr>
                <a:r>
                  <a:rPr lang="fr-CA"/>
                  <a:t>Pommiers/ha</a:t>
                </a:r>
              </a:p>
            </c:rich>
          </c:tx>
          <c:layout>
            <c:manualLayout>
              <c:xMode val="edge"/>
              <c:yMode val="edge"/>
              <c:x val="0.45454657548772781"/>
              <c:y val="0.85440932714217865"/>
            </c:manualLayout>
          </c:layout>
          <c:spPr>
            <a:noFill/>
            <a:ln w="25400">
              <a:noFill/>
            </a:ln>
          </c:spPr>
        </c:title>
        <c:numFmt formatCode="0" sourceLinked="1"/>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09626880"/>
        <c:crosses val="autoZero"/>
        <c:auto val="1"/>
        <c:lblAlgn val="ctr"/>
        <c:lblOffset val="100"/>
        <c:tickLblSkip val="1"/>
        <c:tickMarkSkip val="1"/>
      </c:catAx>
      <c:valAx>
        <c:axId val="109626880"/>
        <c:scaling>
          <c:orientation val="minMax"/>
        </c:scaling>
        <c:axPos val="l"/>
        <c:title>
          <c:tx>
            <c:rich>
              <a:bodyPr/>
              <a:lstStyle/>
              <a:p>
                <a:pPr>
                  <a:defRPr sz="800" b="1" i="0" u="none" strike="noStrike" baseline="0">
                    <a:solidFill>
                      <a:srgbClr val="000000"/>
                    </a:solidFill>
                    <a:latin typeface="Arial"/>
                    <a:ea typeface="Arial"/>
                    <a:cs typeface="Arial"/>
                  </a:defRPr>
                </a:pPr>
                <a:r>
                  <a:rPr lang="fr-CA"/>
                  <a:t>Hectare</a:t>
                </a:r>
              </a:p>
            </c:rich>
          </c:tx>
          <c:layout>
            <c:manualLayout>
              <c:xMode val="edge"/>
              <c:yMode val="edge"/>
              <c:x val="4.7979916301482357E-2"/>
              <c:y val="0.39463749190871938"/>
            </c:manualLayout>
          </c:layout>
          <c:spPr>
            <a:noFill/>
            <a:ln w="25400">
              <a:noFill/>
            </a:ln>
          </c:spPr>
        </c:title>
        <c:numFmt formatCode="0.00" sourceLinked="1"/>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09514112"/>
        <c:crosses val="autoZero"/>
        <c:crossBetween val="between"/>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1" footer="0.4921259845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fr-CA"/>
  <c:chart>
    <c:title>
      <c:tx>
        <c:rich>
          <a:bodyPr/>
          <a:lstStyle/>
          <a:p>
            <a:pPr>
              <a:defRPr sz="1700" b="1" i="0" u="none" strike="noStrike" baseline="0">
                <a:solidFill>
                  <a:srgbClr val="000000"/>
                </a:solidFill>
                <a:latin typeface="Arial"/>
                <a:ea typeface="Arial"/>
                <a:cs typeface="Arial"/>
              </a:defRPr>
            </a:pPr>
            <a:r>
              <a:rPr lang="fr-CA"/>
              <a:t>Rendement de qualité/ha</a:t>
            </a:r>
          </a:p>
        </c:rich>
      </c:tx>
      <c:layout>
        <c:manualLayout>
          <c:xMode val="edge"/>
          <c:yMode val="edge"/>
          <c:x val="0.36293453399047276"/>
          <c:y val="2.7538726333907037E-2"/>
        </c:manualLayout>
      </c:layout>
      <c:spPr>
        <a:noFill/>
        <a:ln w="25400">
          <a:noFill/>
        </a:ln>
      </c:spPr>
    </c:title>
    <c:plotArea>
      <c:layout>
        <c:manualLayout>
          <c:layoutTarget val="inner"/>
          <c:xMode val="edge"/>
          <c:yMode val="edge"/>
          <c:x val="0.12065642752342789"/>
          <c:y val="0.16351118760757324"/>
          <c:w val="0.75675711342693963"/>
          <c:h val="0.6729776247848559"/>
        </c:manualLayout>
      </c:layout>
      <c:scatterChart>
        <c:scatterStyle val="lineMarker"/>
        <c:ser>
          <c:idx val="0"/>
          <c:order val="0"/>
          <c:tx>
            <c:strRef>
              <c:f>Rendement!$C$7</c:f>
              <c:strCache>
                <c:ptCount val="1"/>
                <c:pt idx="0">
                  <c:v>2941</c:v>
                </c:pt>
              </c:strCache>
            </c:strRef>
          </c:tx>
          <c:spPr>
            <a:ln w="25400">
              <a:solidFill>
                <a:srgbClr val="0000FF"/>
              </a:solidFill>
              <a:prstDash val="solid"/>
            </a:ln>
          </c:spPr>
          <c:marker>
            <c:symbol val="diamond"/>
            <c:size val="5"/>
            <c:spPr>
              <a:solidFill>
                <a:srgbClr val="0000FF"/>
              </a:solidFill>
              <a:ln>
                <a:solidFill>
                  <a:srgbClr val="0000FF"/>
                </a:solidFill>
                <a:prstDash val="solid"/>
              </a:ln>
            </c:spPr>
          </c:marker>
          <c:yVal>
            <c:numRef>
              <c:f>Rendement!$F$12:$F$36</c:f>
              <c:numCache>
                <c:formatCode>0</c:formatCode>
                <c:ptCount val="25"/>
                <c:pt idx="0">
                  <c:v>0</c:v>
                </c:pt>
                <c:pt idx="1">
                  <c:v>1397.0588235294119</c:v>
                </c:pt>
                <c:pt idx="2">
                  <c:v>5308.8235294117649</c:v>
                </c:pt>
                <c:pt idx="3">
                  <c:v>19558.823529411766</c:v>
                </c:pt>
                <c:pt idx="4">
                  <c:v>27941.176470588238</c:v>
                </c:pt>
                <c:pt idx="5">
                  <c:v>33529.411764705881</c:v>
                </c:pt>
                <c:pt idx="6">
                  <c:v>41911.76470588235</c:v>
                </c:pt>
                <c:pt idx="7">
                  <c:v>42352.941176470595</c:v>
                </c:pt>
                <c:pt idx="8">
                  <c:v>42352.941176470595</c:v>
                </c:pt>
                <c:pt idx="9">
                  <c:v>42352.941176470595</c:v>
                </c:pt>
                <c:pt idx="10">
                  <c:v>42352.941176470595</c:v>
                </c:pt>
                <c:pt idx="11">
                  <c:v>42352.941176470595</c:v>
                </c:pt>
                <c:pt idx="12">
                  <c:v>42352.941176470595</c:v>
                </c:pt>
                <c:pt idx="13">
                  <c:v>40000</c:v>
                </c:pt>
                <c:pt idx="14">
                  <c:v>40000</c:v>
                </c:pt>
                <c:pt idx="15">
                  <c:v>40000</c:v>
                </c:pt>
                <c:pt idx="16">
                  <c:v>40000</c:v>
                </c:pt>
                <c:pt idx="17">
                  <c:v>37647.05882352942</c:v>
                </c:pt>
                <c:pt idx="18">
                  <c:v>37647.05882352942</c:v>
                </c:pt>
                <c:pt idx="19">
                  <c:v>37647.05882352942</c:v>
                </c:pt>
                <c:pt idx="20">
                  <c:v>37647.05882352942</c:v>
                </c:pt>
                <c:pt idx="21">
                  <c:v>37647.05882352942</c:v>
                </c:pt>
                <c:pt idx="22">
                  <c:v>37647.05882352942</c:v>
                </c:pt>
                <c:pt idx="23">
                  <c:v>37647.05882352942</c:v>
                </c:pt>
                <c:pt idx="24">
                  <c:v>37647.05882352942</c:v>
                </c:pt>
              </c:numCache>
            </c:numRef>
          </c:yVal>
        </c:ser>
        <c:ser>
          <c:idx val="1"/>
          <c:order val="1"/>
          <c:tx>
            <c:strRef>
              <c:f>Rendement!$G$7</c:f>
              <c:strCache>
                <c:ptCount val="1"/>
                <c:pt idx="0">
                  <c:v>1462</c:v>
                </c:pt>
              </c:strCache>
            </c:strRef>
          </c:tx>
          <c:spPr>
            <a:ln w="25400">
              <a:solidFill>
                <a:srgbClr val="FFFF00"/>
              </a:solidFill>
              <a:prstDash val="solid"/>
            </a:ln>
          </c:spPr>
          <c:marker>
            <c:symbol val="square"/>
            <c:size val="5"/>
            <c:spPr>
              <a:solidFill>
                <a:srgbClr val="FFFF00"/>
              </a:solidFill>
              <a:ln>
                <a:solidFill>
                  <a:srgbClr val="FFFF00"/>
                </a:solidFill>
                <a:prstDash val="solid"/>
              </a:ln>
            </c:spPr>
          </c:marker>
          <c:yVal>
            <c:numRef>
              <c:f>Rendement!$K$12:$K$36</c:f>
              <c:numCache>
                <c:formatCode>0</c:formatCode>
                <c:ptCount val="25"/>
                <c:pt idx="0">
                  <c:v>0</c:v>
                </c:pt>
                <c:pt idx="1">
                  <c:v>0</c:v>
                </c:pt>
                <c:pt idx="2">
                  <c:v>4027.7777777777765</c:v>
                </c:pt>
                <c:pt idx="3">
                  <c:v>8055.5555555555529</c:v>
                </c:pt>
                <c:pt idx="4">
                  <c:v>13194.444444444442</c:v>
                </c:pt>
                <c:pt idx="5">
                  <c:v>23552.631578947363</c:v>
                </c:pt>
                <c:pt idx="6">
                  <c:v>28684.210526315786</c:v>
                </c:pt>
                <c:pt idx="7">
                  <c:v>28872.807017543852</c:v>
                </c:pt>
                <c:pt idx="8">
                  <c:v>31067.251461988293</c:v>
                </c:pt>
                <c:pt idx="9">
                  <c:v>31578.947368421046</c:v>
                </c:pt>
                <c:pt idx="10">
                  <c:v>33918.128654970751</c:v>
                </c:pt>
                <c:pt idx="11">
                  <c:v>32894.736842105252</c:v>
                </c:pt>
                <c:pt idx="12">
                  <c:v>32894.736842105252</c:v>
                </c:pt>
                <c:pt idx="13">
                  <c:v>32894.736842105252</c:v>
                </c:pt>
                <c:pt idx="14">
                  <c:v>32894.736842105252</c:v>
                </c:pt>
                <c:pt idx="15">
                  <c:v>32894.736842105252</c:v>
                </c:pt>
                <c:pt idx="16">
                  <c:v>32894.736842105252</c:v>
                </c:pt>
                <c:pt idx="17">
                  <c:v>32894.736842105252</c:v>
                </c:pt>
                <c:pt idx="18">
                  <c:v>32894.736842105252</c:v>
                </c:pt>
                <c:pt idx="19">
                  <c:v>32894.736842105252</c:v>
                </c:pt>
                <c:pt idx="20">
                  <c:v>32894.736842105252</c:v>
                </c:pt>
                <c:pt idx="21">
                  <c:v>32894.736842105252</c:v>
                </c:pt>
                <c:pt idx="22">
                  <c:v>32894.736842105252</c:v>
                </c:pt>
                <c:pt idx="23">
                  <c:v>32894.736842105252</c:v>
                </c:pt>
                <c:pt idx="24">
                  <c:v>32894.736842105252</c:v>
                </c:pt>
              </c:numCache>
            </c:numRef>
          </c:yVal>
        </c:ser>
        <c:ser>
          <c:idx val="2"/>
          <c:order val="2"/>
          <c:tx>
            <c:strRef>
              <c:f>Rendement!$K$7</c:f>
              <c:strCache>
                <c:ptCount val="1"/>
                <c:pt idx="0">
                  <c:v>606</c:v>
                </c:pt>
              </c:strCache>
            </c:strRef>
          </c:tx>
          <c:spPr>
            <a:ln w="25400">
              <a:solidFill>
                <a:srgbClr val="FF6600"/>
              </a:solidFill>
              <a:prstDash val="solid"/>
            </a:ln>
          </c:spPr>
          <c:marker>
            <c:symbol val="triangle"/>
            <c:size val="5"/>
            <c:spPr>
              <a:solidFill>
                <a:srgbClr val="FF6600"/>
              </a:solidFill>
              <a:ln>
                <a:solidFill>
                  <a:srgbClr val="FF6600"/>
                </a:solidFill>
                <a:prstDash val="solid"/>
              </a:ln>
            </c:spPr>
          </c:marker>
          <c:yVal>
            <c:numRef>
              <c:f>Rendement!$P$12:$P$36</c:f>
              <c:numCache>
                <c:formatCode>0</c:formatCode>
                <c:ptCount val="25"/>
                <c:pt idx="0">
                  <c:v>0</c:v>
                </c:pt>
                <c:pt idx="1">
                  <c:v>0</c:v>
                </c:pt>
                <c:pt idx="2">
                  <c:v>69.090909090909093</c:v>
                </c:pt>
                <c:pt idx="3">
                  <c:v>3466.060606060606</c:v>
                </c:pt>
                <c:pt idx="4">
                  <c:v>5803.636363636364</c:v>
                </c:pt>
                <c:pt idx="5">
                  <c:v>11007.27272727273</c:v>
                </c:pt>
                <c:pt idx="6">
                  <c:v>11667.27272727273</c:v>
                </c:pt>
                <c:pt idx="7">
                  <c:v>13929.69696969697</c:v>
                </c:pt>
                <c:pt idx="8">
                  <c:v>18030.303030303032</c:v>
                </c:pt>
                <c:pt idx="9">
                  <c:v>19393.939393939396</c:v>
                </c:pt>
                <c:pt idx="10">
                  <c:v>21818.181818181823</c:v>
                </c:pt>
                <c:pt idx="11">
                  <c:v>22727.272727272732</c:v>
                </c:pt>
                <c:pt idx="12">
                  <c:v>25000</c:v>
                </c:pt>
                <c:pt idx="13">
                  <c:v>25454.545454545456</c:v>
                </c:pt>
                <c:pt idx="14">
                  <c:v>27575.75757575758</c:v>
                </c:pt>
                <c:pt idx="15">
                  <c:v>27575.75757575758</c:v>
                </c:pt>
                <c:pt idx="16">
                  <c:v>27575.75757575758</c:v>
                </c:pt>
                <c:pt idx="17">
                  <c:v>27575.75757575758</c:v>
                </c:pt>
                <c:pt idx="18">
                  <c:v>27575.75757575758</c:v>
                </c:pt>
                <c:pt idx="19">
                  <c:v>27575.75757575758</c:v>
                </c:pt>
                <c:pt idx="20">
                  <c:v>27575.75757575758</c:v>
                </c:pt>
                <c:pt idx="21">
                  <c:v>27575.75757575758</c:v>
                </c:pt>
                <c:pt idx="22">
                  <c:v>27575.75757575758</c:v>
                </c:pt>
                <c:pt idx="23">
                  <c:v>27575.75757575758</c:v>
                </c:pt>
                <c:pt idx="24">
                  <c:v>27575.75757575758</c:v>
                </c:pt>
              </c:numCache>
            </c:numRef>
          </c:yVal>
        </c:ser>
        <c:axId val="113032192"/>
        <c:axId val="110245760"/>
      </c:scatterChart>
      <c:valAx>
        <c:axId val="113032192"/>
        <c:scaling>
          <c:orientation val="minMax"/>
          <c:max val="25"/>
        </c:scaling>
        <c:axPos val="b"/>
        <c:title>
          <c:tx>
            <c:rich>
              <a:bodyPr/>
              <a:lstStyle/>
              <a:p>
                <a:pPr>
                  <a:defRPr sz="1200" b="1" i="0" u="none" strike="noStrike" baseline="0">
                    <a:solidFill>
                      <a:srgbClr val="000000"/>
                    </a:solidFill>
                    <a:latin typeface="Arial"/>
                    <a:ea typeface="Arial"/>
                    <a:cs typeface="Arial"/>
                  </a:defRPr>
                </a:pPr>
                <a:r>
                  <a:rPr lang="fr-CA"/>
                  <a:t>Année</a:t>
                </a:r>
              </a:p>
            </c:rich>
          </c:tx>
          <c:layout>
            <c:manualLayout>
              <c:xMode val="edge"/>
              <c:yMode val="edge"/>
              <c:x val="0.47297319589183834"/>
              <c:y val="0.92426850258175552"/>
            </c:manualLayout>
          </c:layout>
          <c:spPr>
            <a:noFill/>
            <a:ln w="25400">
              <a:noFill/>
            </a:ln>
          </c:spPr>
        </c:title>
        <c:numFmt formatCode="General" sourceLinked="1"/>
        <c:tickLblPos val="nextTo"/>
        <c:spPr>
          <a:ln w="3175">
            <a:solidFill>
              <a:srgbClr val="000000"/>
            </a:solidFill>
            <a:prstDash val="solid"/>
          </a:ln>
        </c:spPr>
        <c:txPr>
          <a:bodyPr rot="0" vert="horz"/>
          <a:lstStyle/>
          <a:p>
            <a:pPr>
              <a:defRPr sz="1575" b="1" i="0" u="none" strike="noStrike" baseline="0">
                <a:solidFill>
                  <a:srgbClr val="000000"/>
                </a:solidFill>
                <a:latin typeface="Arial"/>
                <a:ea typeface="Arial"/>
                <a:cs typeface="Arial"/>
              </a:defRPr>
            </a:pPr>
            <a:endParaRPr lang="fr-FR"/>
          </a:p>
        </c:txPr>
        <c:crossAx val="110245760"/>
        <c:crosses val="autoZero"/>
        <c:crossBetween val="midCat"/>
      </c:valAx>
      <c:valAx>
        <c:axId val="110245760"/>
        <c:scaling>
          <c:orientation val="minMax"/>
        </c:scaling>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fr-CA"/>
                  <a:t>kg</a:t>
                </a:r>
              </a:p>
            </c:rich>
          </c:tx>
          <c:layout>
            <c:manualLayout>
              <c:xMode val="edge"/>
              <c:yMode val="edge"/>
              <c:x val="1.5444022722998765E-2"/>
              <c:y val="0.47848537005163538"/>
            </c:manualLayout>
          </c:layout>
          <c:spPr>
            <a:noFill/>
            <a:ln w="25400">
              <a:noFill/>
            </a:ln>
          </c:spPr>
        </c:title>
        <c:numFmt formatCode="0" sourceLinked="1"/>
        <c:tickLblPos val="nextTo"/>
        <c:spPr>
          <a:ln w="3175">
            <a:solidFill>
              <a:srgbClr val="000000"/>
            </a:solidFill>
            <a:prstDash val="solid"/>
          </a:ln>
        </c:spPr>
        <c:txPr>
          <a:bodyPr rot="0" vert="horz"/>
          <a:lstStyle/>
          <a:p>
            <a:pPr>
              <a:defRPr sz="1575" b="1" i="0" u="none" strike="noStrike" baseline="0">
                <a:solidFill>
                  <a:srgbClr val="000000"/>
                </a:solidFill>
                <a:latin typeface="Arial"/>
                <a:ea typeface="Arial"/>
                <a:cs typeface="Arial"/>
              </a:defRPr>
            </a:pPr>
            <a:endParaRPr lang="fr-FR"/>
          </a:p>
        </c:txPr>
        <c:crossAx val="113032192"/>
        <c:crosses val="autoZero"/>
        <c:crossBetween val="midCat"/>
      </c:valAx>
      <c:spPr>
        <a:solidFill>
          <a:srgbClr val="C0C0C0"/>
        </a:solidFill>
        <a:ln w="12700">
          <a:solidFill>
            <a:srgbClr val="808080"/>
          </a:solidFill>
          <a:prstDash val="solid"/>
        </a:ln>
      </c:spPr>
    </c:plotArea>
    <c:legend>
      <c:legendPos val="r"/>
      <c:layout>
        <c:manualLayout>
          <c:xMode val="edge"/>
          <c:yMode val="edge"/>
          <c:x val="0.90251007787523785"/>
          <c:y val="0.42168674698795383"/>
          <c:w val="8.9768382077430819E-2"/>
          <c:h val="0.15662650602409639"/>
        </c:manualLayout>
      </c:layout>
      <c:spPr>
        <a:solidFill>
          <a:srgbClr val="FFFFFF"/>
        </a:solidFill>
        <a:ln w="3175">
          <a:solidFill>
            <a:srgbClr val="000000"/>
          </a:solidFill>
          <a:prstDash val="solid"/>
        </a:ln>
      </c:spPr>
      <c:txPr>
        <a:bodyPr/>
        <a:lstStyle/>
        <a:p>
          <a:pPr>
            <a:defRPr sz="1445" b="1"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1" footer="0.4921259845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209550</xdr:colOff>
      <xdr:row>1</xdr:row>
      <xdr:rowOff>66675</xdr:rowOff>
    </xdr:from>
    <xdr:to>
      <xdr:col>8</xdr:col>
      <xdr:colOff>533400</xdr:colOff>
      <xdr:row>5</xdr:row>
      <xdr:rowOff>85594</xdr:rowOff>
    </xdr:to>
    <xdr:pic>
      <xdr:nvPicPr>
        <xdr:cNvPr id="1025" name="Image 1"/>
        <xdr:cNvPicPr>
          <a:picLocks noChangeAspect="1" noChangeArrowheads="1"/>
        </xdr:cNvPicPr>
      </xdr:nvPicPr>
      <xdr:blipFill>
        <a:blip xmlns:r="http://schemas.openxmlformats.org/officeDocument/2006/relationships" r:embed="rId1" cstate="print"/>
        <a:srcRect/>
        <a:stretch>
          <a:fillRect/>
        </a:stretch>
      </xdr:blipFill>
      <xdr:spPr bwMode="auto">
        <a:xfrm>
          <a:off x="5267325" y="228600"/>
          <a:ext cx="1990725" cy="666619"/>
        </a:xfrm>
        <a:prstGeom prst="rect">
          <a:avLst/>
        </a:prstGeom>
        <a:noFill/>
        <a:ln w="9525">
          <a:noFill/>
          <a:miter lim="800000"/>
          <a:headEnd/>
          <a:tailEnd/>
        </a:ln>
      </xdr:spPr>
    </xdr:pic>
    <xdr:clientData/>
  </xdr:twoCellAnchor>
  <xdr:twoCellAnchor editAs="oneCell">
    <xdr:from>
      <xdr:col>0</xdr:col>
      <xdr:colOff>161925</xdr:colOff>
      <xdr:row>0</xdr:row>
      <xdr:rowOff>114300</xdr:rowOff>
    </xdr:from>
    <xdr:to>
      <xdr:col>2</xdr:col>
      <xdr:colOff>438150</xdr:colOff>
      <xdr:row>5</xdr:row>
      <xdr:rowOff>90121</xdr:rowOff>
    </xdr:to>
    <xdr:pic>
      <xdr:nvPicPr>
        <xdr:cNvPr id="1027" name="Picture 3" descr="http://www.producteursdepommesduquebec.ca/wp-content/uploads/sites/2/2013/10/Les-Producteurs-de-pommes-du-Quebec-300x103.jpg"/>
        <xdr:cNvPicPr>
          <a:picLocks noChangeAspect="1" noChangeArrowheads="1"/>
        </xdr:cNvPicPr>
      </xdr:nvPicPr>
      <xdr:blipFill>
        <a:blip xmlns:r="http://schemas.openxmlformats.org/officeDocument/2006/relationships" r:embed="rId2" cstate="print"/>
        <a:srcRect/>
        <a:stretch>
          <a:fillRect/>
        </a:stretch>
      </xdr:blipFill>
      <xdr:spPr bwMode="auto">
        <a:xfrm>
          <a:off x="161925" y="114300"/>
          <a:ext cx="2286000" cy="78544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42</xdr:row>
      <xdr:rowOff>57150</xdr:rowOff>
    </xdr:from>
    <xdr:to>
      <xdr:col>6</xdr:col>
      <xdr:colOff>1638300</xdr:colOff>
      <xdr:row>67</xdr:row>
      <xdr:rowOff>76200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8</xdr:row>
      <xdr:rowOff>104775</xdr:rowOff>
    </xdr:from>
    <xdr:to>
      <xdr:col>6</xdr:col>
      <xdr:colOff>1524000</xdr:colOff>
      <xdr:row>33</xdr:row>
      <xdr:rowOff>95250</xdr:rowOff>
    </xdr:to>
    <xdr:graphicFrame macro="">
      <xdr:nvGraphicFramePr>
        <xdr:cNvPr id="205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18</xdr:row>
      <xdr:rowOff>76200</xdr:rowOff>
    </xdr:from>
    <xdr:to>
      <xdr:col>9</xdr:col>
      <xdr:colOff>695325</xdr:colOff>
      <xdr:row>36</xdr:row>
      <xdr:rowOff>114300</xdr:rowOff>
    </xdr:to>
    <xdr:graphicFrame macro="">
      <xdr:nvGraphicFramePr>
        <xdr:cNvPr id="163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733425</xdr:colOff>
      <xdr:row>3</xdr:row>
      <xdr:rowOff>9525</xdr:rowOff>
    </xdr:from>
    <xdr:to>
      <xdr:col>9</xdr:col>
      <xdr:colOff>695325</xdr:colOff>
      <xdr:row>18</xdr:row>
      <xdr:rowOff>66675</xdr:rowOff>
    </xdr:to>
    <xdr:graphicFrame macro="">
      <xdr:nvGraphicFramePr>
        <xdr:cNvPr id="1638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612775</xdr:colOff>
      <xdr:row>38</xdr:row>
      <xdr:rowOff>92075</xdr:rowOff>
    </xdr:from>
    <xdr:to>
      <xdr:col>14</xdr:col>
      <xdr:colOff>365125</xdr:colOff>
      <xdr:row>68</xdr:row>
      <xdr:rowOff>53975</xdr:rowOff>
    </xdr:to>
    <xdr:graphicFrame macro="">
      <xdr:nvGraphicFramePr>
        <xdr:cNvPr id="51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fitabilit&#233;%20%20&#233;preuve%20pr&#233;liminaire%201312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Sommaire"/>
      <sheetName val="Graph"/>
      <sheetName val="Inv. Fixe"/>
      <sheetName val="Revenu"/>
      <sheetName val="Rendement"/>
      <sheetName val="Matériel"/>
      <sheetName val="Tuteurage"/>
      <sheetName val="Pesticide"/>
      <sheetName val="Main-d'oeuvre"/>
      <sheetName val="Coût récolte"/>
    </sheetNames>
    <sheetDataSet>
      <sheetData sheetId="0" refreshError="1"/>
      <sheetData sheetId="1" refreshError="1"/>
      <sheetData sheetId="2" refreshError="1"/>
      <sheetData sheetId="3" refreshError="1"/>
      <sheetData sheetId="4" refreshError="1"/>
      <sheetData sheetId="5">
        <row r="6">
          <cell r="C6">
            <v>3.4</v>
          </cell>
          <cell r="G6">
            <v>4.5</v>
          </cell>
          <cell r="K6">
            <v>5.5</v>
          </cell>
        </row>
        <row r="7">
          <cell r="C7">
            <v>2941.1764705882356</v>
          </cell>
          <cell r="G7">
            <v>1461.988304093567</v>
          </cell>
          <cell r="K7">
            <v>606.06060606060612</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grireseau.qc.ca/documents/Document_90018.pdf" TargetMode="External"/><Relationship Id="rId7" Type="http://schemas.openxmlformats.org/officeDocument/2006/relationships/comments" Target="../comments1.xml"/><Relationship Id="rId2" Type="http://schemas.openxmlformats.org/officeDocument/2006/relationships/hyperlink" Target="http://www.craaq.qc.ca/Publications-du-CRAAQ/machinerie-co%C3%BBts-d_utilisation-et-taux-a-forfait-suggeres-ao%C3%BBt-2014/p/PREF0326" TargetMode="External"/><Relationship Id="rId1" Type="http://schemas.openxmlformats.org/officeDocument/2006/relationships/hyperlink" Target="http://www.cecpa.qc.ca/etudes,2"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74"/>
  <sheetViews>
    <sheetView tabSelected="1" workbookViewId="0">
      <selection activeCell="J12" sqref="J12"/>
    </sheetView>
  </sheetViews>
  <sheetFormatPr baseColWidth="10" defaultRowHeight="12.75"/>
  <cols>
    <col min="1" max="1" width="19" style="312" customWidth="1"/>
    <col min="2" max="2" width="11.140625" style="312" customWidth="1"/>
    <col min="3" max="6" width="11.42578125" style="312"/>
    <col min="7" max="7" width="13.5703125" style="312" customWidth="1"/>
    <col min="8" max="9" width="11.42578125" style="312"/>
    <col min="10" max="10" width="13.5703125" style="312" customWidth="1"/>
    <col min="11" max="16384" width="11.42578125" style="312"/>
  </cols>
  <sheetData>
    <row r="1" spans="1:10">
      <c r="A1" s="312" t="s">
        <v>261</v>
      </c>
    </row>
    <row r="2" spans="1:10" ht="12.75" customHeight="1">
      <c r="B2"/>
    </row>
    <row r="3" spans="1:10" ht="12.75" customHeight="1">
      <c r="E3" s="552" t="s">
        <v>494</v>
      </c>
      <c r="F3" s="552"/>
      <c r="G3" s="550"/>
    </row>
    <row r="4" spans="1:10">
      <c r="D4" s="491"/>
      <c r="E4" s="552"/>
      <c r="F4" s="552"/>
      <c r="G4" s="550"/>
      <c r="H4" s="438"/>
      <c r="I4" s="492"/>
      <c r="J4" s="492"/>
    </row>
    <row r="5" spans="1:10">
      <c r="E5" s="552"/>
      <c r="F5" s="552"/>
    </row>
    <row r="6" spans="1:10">
      <c r="A6" s="312" t="s">
        <v>261</v>
      </c>
    </row>
    <row r="7" spans="1:10" s="318" customFormat="1" ht="15.75">
      <c r="A7" s="316" t="s">
        <v>519</v>
      </c>
    </row>
    <row r="8" spans="1:10" s="318" customFormat="1" ht="15.75">
      <c r="A8" s="316" t="s">
        <v>500</v>
      </c>
    </row>
    <row r="9" spans="1:10">
      <c r="A9" s="316" t="s">
        <v>0</v>
      </c>
    </row>
    <row r="11" spans="1:10">
      <c r="A11" s="316" t="s">
        <v>1</v>
      </c>
    </row>
    <row r="12" spans="1:10">
      <c r="A12" s="312" t="s">
        <v>2</v>
      </c>
    </row>
    <row r="14" spans="1:10">
      <c r="A14" s="312" t="s">
        <v>3</v>
      </c>
    </row>
    <row r="15" spans="1:10">
      <c r="A15" s="312" t="s">
        <v>4</v>
      </c>
    </row>
    <row r="16" spans="1:10">
      <c r="A16" s="312" t="s">
        <v>5</v>
      </c>
    </row>
    <row r="17" spans="1:2">
      <c r="A17" s="312" t="s">
        <v>6</v>
      </c>
    </row>
    <row r="19" spans="1:2">
      <c r="A19" s="315" t="s">
        <v>7</v>
      </c>
    </row>
    <row r="20" spans="1:2">
      <c r="B20" s="317" t="s">
        <v>8</v>
      </c>
    </row>
    <row r="21" spans="1:2">
      <c r="A21" s="312" t="s">
        <v>9</v>
      </c>
    </row>
    <row r="22" spans="1:2">
      <c r="B22" s="312" t="s">
        <v>10</v>
      </c>
    </row>
    <row r="23" spans="1:2">
      <c r="A23" s="312" t="s">
        <v>11</v>
      </c>
    </row>
    <row r="25" spans="1:2" s="316" customFormat="1">
      <c r="A25" s="316" t="s">
        <v>12</v>
      </c>
    </row>
    <row r="26" spans="1:2">
      <c r="A26" s="319" t="s">
        <v>13</v>
      </c>
    </row>
    <row r="27" spans="1:2">
      <c r="A27" s="319" t="s">
        <v>14</v>
      </c>
    </row>
    <row r="28" spans="1:2">
      <c r="A28" s="319" t="s">
        <v>15</v>
      </c>
    </row>
    <row r="29" spans="1:2">
      <c r="A29" s="319"/>
    </row>
    <row r="30" spans="1:2">
      <c r="A30" s="319" t="s">
        <v>16</v>
      </c>
    </row>
    <row r="31" spans="1:2">
      <c r="A31" s="490" t="s">
        <v>486</v>
      </c>
    </row>
    <row r="32" spans="1:2">
      <c r="A32" s="319" t="s">
        <v>430</v>
      </c>
    </row>
    <row r="33" spans="1:14">
      <c r="A33" s="319"/>
    </row>
    <row r="34" spans="1:14">
      <c r="A34" s="316" t="s">
        <v>488</v>
      </c>
      <c r="I34" s="491"/>
      <c r="J34" s="491"/>
      <c r="K34" s="491"/>
      <c r="L34" s="491"/>
      <c r="M34" s="491"/>
      <c r="N34" s="491"/>
    </row>
    <row r="35" spans="1:14">
      <c r="A35" s="432" t="s">
        <v>490</v>
      </c>
    </row>
    <row r="36" spans="1:14">
      <c r="A36" s="432" t="s">
        <v>491</v>
      </c>
    </row>
    <row r="37" spans="1:14">
      <c r="A37" s="319"/>
    </row>
    <row r="38" spans="1:14">
      <c r="A38" s="490" t="s">
        <v>489</v>
      </c>
      <c r="G38" s="429"/>
      <c r="H38" s="429"/>
      <c r="I38" s="429"/>
      <c r="J38" s="429"/>
    </row>
    <row r="39" spans="1:14">
      <c r="A39" s="319" t="s">
        <v>492</v>
      </c>
      <c r="G39" s="429"/>
      <c r="H39" s="429"/>
      <c r="I39" s="429"/>
      <c r="J39" s="429"/>
    </row>
    <row r="40" spans="1:14">
      <c r="A40" s="493" t="s">
        <v>487</v>
      </c>
      <c r="G40" s="429"/>
      <c r="H40" s="429"/>
      <c r="I40" s="429"/>
      <c r="J40" s="429"/>
    </row>
    <row r="41" spans="1:14">
      <c r="A41" s="319"/>
      <c r="G41" s="429"/>
      <c r="H41" s="429"/>
      <c r="I41" s="429"/>
      <c r="J41" s="429"/>
    </row>
    <row r="42" spans="1:14">
      <c r="A42" s="494" t="s">
        <v>493</v>
      </c>
      <c r="G42" s="429"/>
      <c r="H42" s="495"/>
      <c r="I42" s="496"/>
      <c r="J42" s="496"/>
      <c r="K42" s="496"/>
      <c r="L42" s="496"/>
      <c r="M42" s="496"/>
      <c r="N42" s="496"/>
    </row>
    <row r="43" spans="1:14">
      <c r="A43" s="490" t="s">
        <v>497</v>
      </c>
      <c r="G43" s="429"/>
      <c r="H43" s="498" t="s">
        <v>495</v>
      </c>
      <c r="I43" s="496"/>
      <c r="K43" s="496"/>
      <c r="L43" s="496"/>
      <c r="M43" s="496"/>
      <c r="N43" s="496"/>
    </row>
    <row r="44" spans="1:14">
      <c r="A44" s="490" t="s">
        <v>496</v>
      </c>
      <c r="G44" s="429"/>
      <c r="H44" s="497"/>
      <c r="I44" s="496"/>
      <c r="J44" s="496"/>
      <c r="K44" s="496"/>
      <c r="L44" s="496"/>
      <c r="M44" s="496"/>
      <c r="N44" s="496"/>
    </row>
    <row r="45" spans="1:14">
      <c r="A45" s="490" t="s">
        <v>498</v>
      </c>
      <c r="G45" s="429"/>
      <c r="H45" s="429"/>
      <c r="I45" s="429"/>
      <c r="J45" s="499" t="s">
        <v>499</v>
      </c>
    </row>
    <row r="46" spans="1:14">
      <c r="A46" s="490" t="s">
        <v>501</v>
      </c>
      <c r="K46" s="499" t="s">
        <v>502</v>
      </c>
    </row>
    <row r="47" spans="1:14">
      <c r="A47" s="490"/>
      <c r="K47" s="499"/>
    </row>
    <row r="48" spans="1:14">
      <c r="A48" s="500" t="s">
        <v>503</v>
      </c>
      <c r="B48" s="429"/>
      <c r="C48" s="429"/>
      <c r="D48" s="429"/>
      <c r="E48" s="429"/>
      <c r="F48" s="429"/>
    </row>
    <row r="49" spans="1:6">
      <c r="A49" s="432" t="s">
        <v>517</v>
      </c>
      <c r="B49" s="429"/>
      <c r="C49" s="429"/>
      <c r="D49" s="429"/>
      <c r="E49" s="429"/>
      <c r="F49" s="429"/>
    </row>
    <row r="50" spans="1:6">
      <c r="A50" s="432" t="s">
        <v>518</v>
      </c>
      <c r="B50" s="429"/>
      <c r="C50" s="429"/>
      <c r="D50" s="429"/>
      <c r="E50" s="429"/>
      <c r="F50" s="429"/>
    </row>
    <row r="51" spans="1:6">
      <c r="A51" s="429"/>
      <c r="B51" s="429"/>
      <c r="C51" s="429"/>
      <c r="D51" s="429"/>
      <c r="E51" s="429"/>
      <c r="F51" s="429"/>
    </row>
    <row r="52" spans="1:6">
      <c r="A52" s="500" t="s">
        <v>17</v>
      </c>
      <c r="B52" s="432"/>
      <c r="C52" s="432"/>
    </row>
    <row r="53" spans="1:6">
      <c r="A53" s="432" t="s">
        <v>504</v>
      </c>
      <c r="B53" s="432"/>
      <c r="C53" s="432"/>
    </row>
    <row r="54" spans="1:6">
      <c r="A54" s="432" t="s">
        <v>505</v>
      </c>
      <c r="B54" s="432"/>
      <c r="C54" s="432"/>
    </row>
    <row r="55" spans="1:6" s="316" customFormat="1">
      <c r="A55" s="432" t="s">
        <v>506</v>
      </c>
      <c r="B55" s="432"/>
      <c r="C55" s="432"/>
      <c r="D55" s="312"/>
      <c r="E55" s="312"/>
      <c r="F55" s="312"/>
    </row>
    <row r="56" spans="1:6" s="316" customFormat="1">
      <c r="A56" s="432" t="s">
        <v>507</v>
      </c>
      <c r="B56" s="432"/>
      <c r="C56" s="432"/>
      <c r="D56" s="312"/>
      <c r="E56" s="312"/>
      <c r="F56" s="312"/>
    </row>
    <row r="57" spans="1:6">
      <c r="B57" s="432"/>
    </row>
    <row r="58" spans="1:6" s="317" customFormat="1">
      <c r="A58" s="428"/>
      <c r="B58" s="432"/>
      <c r="C58" s="312"/>
      <c r="D58" s="312"/>
      <c r="E58" s="312"/>
      <c r="F58" s="312"/>
    </row>
    <row r="59" spans="1:6" s="317" customFormat="1">
      <c r="A59" s="316"/>
      <c r="B59" s="432"/>
      <c r="C59" s="312"/>
      <c r="D59" s="312"/>
      <c r="E59" s="312"/>
      <c r="F59" s="312"/>
    </row>
    <row r="60" spans="1:6" s="317" customFormat="1" ht="18.75">
      <c r="A60" s="320"/>
      <c r="B60" s="432"/>
      <c r="C60" s="312"/>
      <c r="D60" s="312"/>
      <c r="E60" s="312"/>
      <c r="F60" s="312"/>
    </row>
    <row r="61" spans="1:6" s="317" customFormat="1">
      <c r="A61" s="432"/>
      <c r="B61" s="432"/>
      <c r="C61" s="312"/>
      <c r="D61" s="312"/>
      <c r="E61" s="312"/>
      <c r="F61" s="312"/>
    </row>
    <row r="62" spans="1:6" s="317" customFormat="1">
      <c r="A62" s="432"/>
      <c r="B62" s="432"/>
      <c r="C62" s="312"/>
      <c r="D62" s="312"/>
      <c r="E62" s="312"/>
      <c r="F62" s="312"/>
    </row>
    <row r="63" spans="1:6" s="317" customFormat="1">
      <c r="A63" s="429"/>
      <c r="B63" s="432"/>
      <c r="C63" s="312"/>
      <c r="D63" s="312"/>
      <c r="E63" s="312"/>
      <c r="F63" s="312"/>
    </row>
    <row r="64" spans="1:6" s="317" customFormat="1">
      <c r="A64" s="429"/>
      <c r="B64" s="432"/>
      <c r="C64" s="428"/>
      <c r="D64" s="428"/>
      <c r="E64" s="428"/>
      <c r="F64" s="316"/>
    </row>
    <row r="65" spans="1:6" s="321" customFormat="1">
      <c r="A65" s="429"/>
      <c r="B65" s="432"/>
      <c r="C65" s="316"/>
      <c r="D65" s="316"/>
      <c r="E65" s="316"/>
      <c r="F65" s="316"/>
    </row>
    <row r="66" spans="1:6">
      <c r="A66" s="429"/>
      <c r="B66" s="429"/>
    </row>
    <row r="67" spans="1:6">
      <c r="A67" s="429"/>
      <c r="B67" s="429"/>
      <c r="C67" s="317"/>
      <c r="D67" s="317"/>
      <c r="E67" s="317"/>
      <c r="F67" s="317"/>
    </row>
    <row r="68" spans="1:6">
      <c r="A68" s="430"/>
      <c r="B68" s="431"/>
      <c r="C68" s="317"/>
      <c r="D68" s="317"/>
      <c r="E68" s="317"/>
      <c r="F68" s="317"/>
    </row>
    <row r="69" spans="1:6">
      <c r="C69" s="429"/>
      <c r="D69" s="317"/>
      <c r="E69" s="317"/>
      <c r="F69" s="317"/>
    </row>
    <row r="70" spans="1:6">
      <c r="C70" s="429"/>
      <c r="D70" s="317"/>
      <c r="E70" s="317"/>
      <c r="F70" s="317"/>
    </row>
    <row r="71" spans="1:6">
      <c r="C71" s="429"/>
      <c r="D71" s="317"/>
      <c r="E71" s="317"/>
      <c r="F71" s="317"/>
    </row>
    <row r="72" spans="1:6">
      <c r="C72" s="429"/>
      <c r="D72" s="317"/>
      <c r="E72" s="317"/>
      <c r="F72" s="317"/>
    </row>
    <row r="73" spans="1:6">
      <c r="C73" s="429"/>
      <c r="D73" s="317"/>
      <c r="E73" s="317"/>
      <c r="F73" s="317"/>
    </row>
    <row r="74" spans="1:6">
      <c r="C74" s="431"/>
      <c r="D74" s="321"/>
      <c r="E74" s="321"/>
      <c r="F74" s="321"/>
    </row>
  </sheetData>
  <sortState ref="B59:B70">
    <sortCondition ref="B59"/>
  </sortState>
  <mergeCells count="1">
    <mergeCell ref="E3:F5"/>
  </mergeCells>
  <phoneticPr fontId="0" type="noConversion"/>
  <hyperlinks>
    <hyperlink ref="H43" r:id="rId1"/>
    <hyperlink ref="J45" r:id="rId2"/>
    <hyperlink ref="K46" r:id="rId3"/>
  </hyperlinks>
  <pageMargins left="0.78740157499999996" right="0.78740157499999996" top="0.984251969" bottom="0.984251969" header="0.4921259845" footer="0.4921259845"/>
  <pageSetup orientation="portrait" r:id="rId4"/>
  <headerFooter alignWithMargins="0"/>
  <drawing r:id="rId5"/>
  <legacyDrawing r:id="rId6"/>
</worksheet>
</file>

<file path=xl/worksheets/sheet10.xml><?xml version="1.0" encoding="utf-8"?>
<worksheet xmlns="http://schemas.openxmlformats.org/spreadsheetml/2006/main" xmlns:r="http://schemas.openxmlformats.org/officeDocument/2006/relationships">
  <dimension ref="A2:AG599"/>
  <sheetViews>
    <sheetView topLeftCell="A112" zoomScaleNormal="100" workbookViewId="0">
      <selection activeCell="L11" sqref="L11"/>
    </sheetView>
  </sheetViews>
  <sheetFormatPr baseColWidth="10" defaultRowHeight="12.75"/>
  <cols>
    <col min="1" max="1" width="25" customWidth="1"/>
    <col min="3" max="3" width="12" customWidth="1"/>
    <col min="5" max="5" width="14.140625" bestFit="1" customWidth="1"/>
    <col min="6" max="6" width="14.5703125" bestFit="1" customWidth="1"/>
    <col min="7" max="7" width="13.7109375" customWidth="1"/>
    <col min="8" max="8" width="13.5703125" customWidth="1"/>
    <col min="11" max="11" width="11.42578125" style="25"/>
    <col min="12" max="12" width="13.5703125" style="25" customWidth="1"/>
    <col min="13" max="13" width="18" style="25" customWidth="1"/>
    <col min="14" max="14" width="11.7109375" style="25" customWidth="1"/>
    <col min="15" max="33" width="11.42578125" style="25"/>
  </cols>
  <sheetData>
    <row r="2" spans="1:15" ht="15.75">
      <c r="C2" s="39" t="s">
        <v>372</v>
      </c>
      <c r="J2" s="4"/>
      <c r="K2" s="105"/>
    </row>
    <row r="3" spans="1:15" ht="15.75">
      <c r="C3" s="39"/>
      <c r="J3" s="4"/>
      <c r="K3" s="105"/>
    </row>
    <row r="4" spans="1:15">
      <c r="A4" s="22" t="s">
        <v>373</v>
      </c>
      <c r="D4" s="22"/>
      <c r="E4" s="122">
        <v>15.14</v>
      </c>
      <c r="F4" t="s">
        <v>374</v>
      </c>
      <c r="G4" s="545"/>
      <c r="H4" s="546"/>
      <c r="I4" s="32"/>
      <c r="J4" s="25"/>
      <c r="K4" s="64"/>
    </row>
    <row r="5" spans="1:15">
      <c r="A5" s="22" t="s">
        <v>375</v>
      </c>
      <c r="D5" s="22"/>
      <c r="E5" s="122">
        <v>12.62</v>
      </c>
      <c r="F5" t="s">
        <v>374</v>
      </c>
      <c r="G5" s="545"/>
      <c r="H5" s="546"/>
      <c r="I5" s="32"/>
      <c r="J5" s="542"/>
      <c r="K5" s="64"/>
    </row>
    <row r="6" spans="1:15" ht="15.75">
      <c r="G6" s="32"/>
      <c r="H6" s="546"/>
      <c r="I6" s="184"/>
      <c r="J6" s="542"/>
      <c r="K6" s="118"/>
      <c r="L6" s="118"/>
      <c r="M6" s="120"/>
    </row>
    <row r="7" spans="1:15" ht="16.5" customHeight="1">
      <c r="A7" s="191" t="s">
        <v>134</v>
      </c>
      <c r="B7" s="238"/>
      <c r="C7" s="238"/>
      <c r="D7" s="239"/>
      <c r="E7" s="239"/>
      <c r="F7" s="238"/>
      <c r="G7" s="547"/>
      <c r="H7" s="546"/>
      <c r="I7" s="32"/>
      <c r="J7" s="25"/>
      <c r="K7" s="542"/>
      <c r="L7" s="118"/>
      <c r="M7" s="118"/>
      <c r="N7" s="118"/>
    </row>
    <row r="8" spans="1:15" ht="13.5" customHeight="1">
      <c r="A8" s="134" t="s">
        <v>49</v>
      </c>
      <c r="B8" s="240"/>
      <c r="C8" s="240"/>
      <c r="D8" s="164">
        <f>Rendement!C7</f>
        <v>2941.1764705882356</v>
      </c>
      <c r="E8" s="164">
        <f>Rendement!G7</f>
        <v>1461.988304093567</v>
      </c>
      <c r="F8" s="164">
        <f>Rendement!K7</f>
        <v>606.06060606060612</v>
      </c>
      <c r="G8" s="548"/>
      <c r="H8" s="182"/>
      <c r="I8" s="31"/>
      <c r="K8" s="118"/>
      <c r="L8" s="118"/>
      <c r="M8" s="118"/>
      <c r="N8" s="121"/>
    </row>
    <row r="9" spans="1:15" ht="15.75">
      <c r="A9" s="22"/>
      <c r="D9" s="110"/>
      <c r="E9" s="22"/>
      <c r="F9" s="22"/>
      <c r="G9" s="21"/>
      <c r="H9" s="104"/>
      <c r="K9" s="118"/>
      <c r="L9" s="118"/>
      <c r="M9" s="118"/>
      <c r="N9" s="121"/>
    </row>
    <row r="10" spans="1:15">
      <c r="A10" s="5" t="s">
        <v>46</v>
      </c>
      <c r="D10" s="7">
        <v>180</v>
      </c>
      <c r="E10" s="7">
        <v>180</v>
      </c>
      <c r="F10" s="7">
        <v>180</v>
      </c>
      <c r="G10" t="s">
        <v>376</v>
      </c>
      <c r="H10" s="104"/>
      <c r="K10" s="104"/>
      <c r="L10" s="104"/>
      <c r="M10" s="128"/>
    </row>
    <row r="11" spans="1:15">
      <c r="A11" s="5" t="s">
        <v>377</v>
      </c>
      <c r="B11" s="503">
        <v>0.6</v>
      </c>
      <c r="C11" s="112"/>
      <c r="D11" s="7"/>
      <c r="E11" s="7"/>
      <c r="F11" s="7"/>
      <c r="H11" s="104"/>
      <c r="K11" s="104"/>
      <c r="L11" s="104"/>
      <c r="M11" s="128"/>
    </row>
    <row r="12" spans="1:15">
      <c r="A12" s="22" t="s">
        <v>378</v>
      </c>
      <c r="D12" s="138">
        <f>($B11*(D10*$E$4))+((1-$B11)*(D10*$E5))</f>
        <v>2543.7600000000002</v>
      </c>
      <c r="E12" s="138">
        <f>($B11*(E10*$E$4))+((1-$B11)*(E10*$E5))</f>
        <v>2543.7600000000002</v>
      </c>
      <c r="F12" s="138">
        <f>($B11*(F10*$E$4))+((1-$B11)*(F10*$E5))</f>
        <v>2543.7600000000002</v>
      </c>
      <c r="K12" s="104"/>
      <c r="L12" s="104"/>
      <c r="M12" s="128"/>
    </row>
    <row r="13" spans="1:15">
      <c r="A13" s="5"/>
      <c r="D13" s="7"/>
      <c r="E13" s="7"/>
      <c r="F13" s="7"/>
      <c r="H13" s="26"/>
      <c r="K13" s="104"/>
      <c r="L13" s="104"/>
      <c r="M13" s="128"/>
    </row>
    <row r="14" spans="1:15" ht="15.75">
      <c r="A14" s="46" t="s">
        <v>173</v>
      </c>
      <c r="B14" s="25"/>
      <c r="C14" s="25"/>
      <c r="D14" s="25"/>
      <c r="E14" s="25"/>
      <c r="F14" s="144" t="s">
        <v>174</v>
      </c>
      <c r="G14" s="32"/>
      <c r="O14" s="66"/>
    </row>
    <row r="15" spans="1:15">
      <c r="A15" s="136" t="s">
        <v>379</v>
      </c>
      <c r="B15" s="25"/>
      <c r="C15" s="25"/>
      <c r="D15" s="29">
        <f>IF(Tuteurage!$BA$12=1,Tuteurage!BG13,IF(Tuteurage!$BA$12=2,Tuteurage!BG14,IF(Tuteurage!$BA$12=3,Tuteurage!BG15,IF(Tuteurage!$BA$12=4,Tuteurage!BG16))))</f>
        <v>3401.5522875816996</v>
      </c>
      <c r="E15" s="29">
        <f>IF(Tuteurage!$BA$12=1,Tuteurage!BH13,IF(Tuteurage!$BA$12=2,Tuteurage!BH14,IF(Tuteurage!$BA$12=3,Tuteurage!BH15,IF(Tuteurage!$BA$12=4,Tuteurage!BH16))))</f>
        <v>2090.4808317089019</v>
      </c>
      <c r="F15" s="29">
        <f>Tuteurage!BI12</f>
        <v>764.64646464646466</v>
      </c>
      <c r="G15" s="25" t="s">
        <v>439</v>
      </c>
      <c r="H15" s="60"/>
      <c r="I15" s="60"/>
      <c r="J15" s="25"/>
      <c r="M15" s="65"/>
    </row>
    <row r="16" spans="1:15">
      <c r="A16" s="136"/>
      <c r="B16" s="25"/>
      <c r="C16" s="25"/>
      <c r="D16" s="29"/>
      <c r="E16" s="29"/>
      <c r="F16" s="29"/>
      <c r="G16" s="25"/>
      <c r="H16" s="60"/>
      <c r="I16" s="60"/>
      <c r="J16" s="25"/>
      <c r="M16" s="65"/>
    </row>
    <row r="17" spans="1:15">
      <c r="A17" s="22" t="s">
        <v>380</v>
      </c>
      <c r="O17" s="104"/>
    </row>
    <row r="18" spans="1:15">
      <c r="A18" s="5" t="s">
        <v>381</v>
      </c>
      <c r="B18" s="7">
        <v>3</v>
      </c>
      <c r="C18" t="s">
        <v>382</v>
      </c>
      <c r="D18" s="28">
        <f>$B18*D8/60</f>
        <v>147.05882352941177</v>
      </c>
      <c r="E18" s="28">
        <f>$B18*E8/60</f>
        <v>73.099415204678337</v>
      </c>
      <c r="F18" s="28">
        <f>$B18*F8/60</f>
        <v>30.303030303030308</v>
      </c>
      <c r="G18" t="s">
        <v>376</v>
      </c>
      <c r="H18" s="2"/>
      <c r="O18" s="66"/>
    </row>
    <row r="19" spans="1:15">
      <c r="A19" s="5" t="s">
        <v>383</v>
      </c>
      <c r="B19" s="7">
        <v>0.3</v>
      </c>
      <c r="C19" t="s">
        <v>382</v>
      </c>
      <c r="D19" s="28">
        <f>$B19*D8/60</f>
        <v>14.705882352941178</v>
      </c>
      <c r="E19" s="28">
        <f>$B19*E8/60</f>
        <v>7.3099415204678344</v>
      </c>
      <c r="F19" s="28">
        <f>$B19*F8/60</f>
        <v>3.0303030303030307</v>
      </c>
      <c r="G19" t="s">
        <v>376</v>
      </c>
      <c r="H19" s="2"/>
      <c r="O19" s="66"/>
    </row>
    <row r="20" spans="1:15">
      <c r="A20" s="5"/>
      <c r="B20" s="7"/>
      <c r="D20" s="28"/>
      <c r="E20" s="28"/>
      <c r="F20" s="28"/>
      <c r="H20" s="2"/>
      <c r="O20" s="66"/>
    </row>
    <row r="21" spans="1:15">
      <c r="A21" s="22" t="s">
        <v>384</v>
      </c>
      <c r="B21" s="7">
        <v>0.5</v>
      </c>
      <c r="C21" t="s">
        <v>382</v>
      </c>
      <c r="D21" s="28">
        <f>$B21*D8/60</f>
        <v>24.509803921568629</v>
      </c>
      <c r="E21" s="28">
        <f>$B21*E8/60</f>
        <v>12.183235867446392</v>
      </c>
      <c r="F21" s="28">
        <f>$B21*F8/60</f>
        <v>5.0505050505050511</v>
      </c>
      <c r="G21" t="s">
        <v>376</v>
      </c>
      <c r="H21" s="2"/>
      <c r="O21" s="66"/>
    </row>
    <row r="22" spans="1:15">
      <c r="A22" s="5"/>
      <c r="B22" s="7"/>
      <c r="D22" s="28"/>
      <c r="E22" s="28"/>
      <c r="F22" s="28"/>
      <c r="H22" s="2"/>
      <c r="O22" s="66"/>
    </row>
    <row r="23" spans="1:15">
      <c r="A23" s="22" t="s">
        <v>385</v>
      </c>
    </row>
    <row r="24" spans="1:15">
      <c r="A24" s="7">
        <v>45</v>
      </c>
      <c r="B24" t="s">
        <v>386</v>
      </c>
      <c r="D24" s="1">
        <f>($A24/60)*(100/Rendement!C6)</f>
        <v>22.058823529411768</v>
      </c>
      <c r="E24" s="1">
        <f>($A24/60)*(100/Rendement!G6)</f>
        <v>16.666666666666664</v>
      </c>
      <c r="F24" s="1">
        <f>($A24/60)*(100/Rendement!K6)</f>
        <v>13.636363636363637</v>
      </c>
      <c r="G24" t="s">
        <v>376</v>
      </c>
      <c r="H24" s="213"/>
    </row>
    <row r="25" spans="1:15">
      <c r="A25" s="22" t="s">
        <v>387</v>
      </c>
      <c r="J25" s="25"/>
      <c r="M25" s="66"/>
    </row>
    <row r="26" spans="1:15">
      <c r="A26" s="112">
        <v>0.05</v>
      </c>
      <c r="D26" s="1">
        <f>(D10+D19+D15+D24)*$A26</f>
        <v>180.91584967320262</v>
      </c>
      <c r="E26" s="1">
        <f>(E10+E19+E15+E24)*$A26</f>
        <v>114.72287199480182</v>
      </c>
      <c r="F26" s="1">
        <f>(F10+F19+F15+F24)*$A26</f>
        <v>48.065656565656568</v>
      </c>
      <c r="G26" t="s">
        <v>376</v>
      </c>
      <c r="H26" s="117"/>
      <c r="O26" s="66"/>
    </row>
    <row r="27" spans="1:15">
      <c r="A27" s="112"/>
      <c r="F27" s="73"/>
      <c r="G27" s="73"/>
      <c r="H27" s="73"/>
      <c r="O27" s="66"/>
    </row>
    <row r="28" spans="1:15">
      <c r="A28" s="22" t="s">
        <v>388</v>
      </c>
      <c r="D28" s="111">
        <f>SUM(D16:D27)-D19</f>
        <v>374.54330065359483</v>
      </c>
      <c r="E28" s="111">
        <f>SUM(E16:E27)-E19</f>
        <v>216.67218973359317</v>
      </c>
      <c r="F28" s="111">
        <f>SUM(F16:F27)-F19</f>
        <v>97.055555555555557</v>
      </c>
      <c r="G28" t="s">
        <v>376</v>
      </c>
      <c r="J28" s="25"/>
      <c r="M28" s="66"/>
    </row>
    <row r="29" spans="1:15">
      <c r="A29" s="5" t="s">
        <v>389</v>
      </c>
      <c r="C29" s="83">
        <v>0.8</v>
      </c>
      <c r="H29" s="72"/>
      <c r="O29" s="64"/>
    </row>
    <row r="30" spans="1:15">
      <c r="D30" s="83"/>
      <c r="F30" s="72"/>
      <c r="G30" s="72"/>
      <c r="H30" s="115"/>
      <c r="O30" s="65"/>
    </row>
    <row r="31" spans="1:15">
      <c r="A31" s="22" t="s">
        <v>390</v>
      </c>
      <c r="D31" s="74">
        <f>($C29*D28*$E4)+((1-$C29)*D28*$E5)+D15</f>
        <v>8883.3680359477148</v>
      </c>
      <c r="E31" s="74">
        <f>($C29*E28*$E4)+((1-$C29)*E28*$E5)+E15</f>
        <v>5261.6950006497718</v>
      </c>
      <c r="F31" s="74">
        <f>($C29*F28*$E4)+((1-$C29)*F28*$E5)+F15</f>
        <v>2185.1515757575758</v>
      </c>
      <c r="J31" s="25"/>
    </row>
    <row r="32" spans="1:15">
      <c r="O32" s="66"/>
    </row>
    <row r="33" spans="1:33">
      <c r="K33" s="377"/>
      <c r="O33" s="66"/>
    </row>
    <row r="34" spans="1:33" ht="15.75">
      <c r="A34" s="191" t="s">
        <v>194</v>
      </c>
      <c r="B34" s="192"/>
      <c r="C34" s="192"/>
      <c r="D34" s="192"/>
      <c r="E34" s="192"/>
      <c r="F34" s="192"/>
      <c r="G34" s="192"/>
      <c r="H34" s="192"/>
      <c r="I34" s="192"/>
      <c r="J34" s="192"/>
      <c r="K34" s="195"/>
      <c r="L34" s="195"/>
      <c r="M34" s="195"/>
      <c r="O34" s="66"/>
    </row>
    <row r="35" spans="1:33">
      <c r="E35" s="26"/>
      <c r="L35" s="378"/>
      <c r="N35" s="66"/>
    </row>
    <row r="36" spans="1:33" s="22" customFormat="1">
      <c r="A36" s="247">
        <f>Rendement!C7</f>
        <v>2941.1764705882356</v>
      </c>
      <c r="B36" s="22" t="s">
        <v>25</v>
      </c>
      <c r="H36" s="244"/>
      <c r="K36" s="62"/>
      <c r="L36" s="62"/>
      <c r="M36" s="62"/>
      <c r="N36" s="62"/>
      <c r="O36" s="62"/>
      <c r="P36" s="62"/>
      <c r="Q36" s="62"/>
      <c r="R36" s="62"/>
      <c r="S36" s="62"/>
      <c r="T36" s="62"/>
      <c r="U36" s="62"/>
      <c r="V36" s="62"/>
      <c r="W36" s="62"/>
      <c r="X36" s="62"/>
      <c r="Y36" s="62"/>
      <c r="Z36" s="62"/>
      <c r="AA36" s="62"/>
      <c r="AB36" s="62"/>
      <c r="AC36" s="62"/>
      <c r="AD36" s="62"/>
      <c r="AE36" s="62"/>
      <c r="AF36" s="62"/>
      <c r="AG36" s="62"/>
    </row>
    <row r="37" spans="1:33" s="22" customFormat="1">
      <c r="B37" s="22" t="s">
        <v>391</v>
      </c>
      <c r="C37" s="22" t="s">
        <v>392</v>
      </c>
      <c r="D37" s="22" t="s">
        <v>393</v>
      </c>
      <c r="E37" s="22" t="s">
        <v>394</v>
      </c>
      <c r="F37" s="22" t="s">
        <v>395</v>
      </c>
      <c r="G37" s="22" t="s">
        <v>197</v>
      </c>
      <c r="H37" s="22" t="s">
        <v>431</v>
      </c>
      <c r="I37" s="22" t="s">
        <v>396</v>
      </c>
      <c r="J37" s="22" t="s">
        <v>397</v>
      </c>
      <c r="K37" s="360"/>
      <c r="L37" s="62"/>
      <c r="M37" s="62"/>
      <c r="N37" s="62"/>
      <c r="O37" s="62"/>
      <c r="P37" s="62"/>
      <c r="Q37" s="62"/>
      <c r="R37" s="62"/>
      <c r="S37" s="62"/>
      <c r="T37" s="62"/>
      <c r="U37" s="62"/>
      <c r="V37" s="62"/>
      <c r="W37" s="62"/>
      <c r="X37" s="62"/>
      <c r="Y37" s="62"/>
      <c r="Z37" s="62"/>
      <c r="AA37" s="62"/>
      <c r="AB37" s="62"/>
      <c r="AC37" s="62"/>
      <c r="AD37" s="62"/>
      <c r="AE37" s="62"/>
      <c r="AF37" s="62"/>
      <c r="AG37" s="62"/>
    </row>
    <row r="38" spans="1:33">
      <c r="E38" s="22" t="s">
        <v>398</v>
      </c>
      <c r="J38" s="22"/>
      <c r="K38" s="360"/>
    </row>
    <row r="39" spans="1:33">
      <c r="A39" s="22" t="s">
        <v>399</v>
      </c>
      <c r="J39" s="22"/>
      <c r="K39" s="113"/>
    </row>
    <row r="40" spans="1:33">
      <c r="A40" s="22" t="s">
        <v>47</v>
      </c>
      <c r="B40" s="7">
        <v>4</v>
      </c>
      <c r="C40" s="7">
        <v>4</v>
      </c>
      <c r="D40" s="7">
        <v>0</v>
      </c>
      <c r="E40" s="7">
        <v>6</v>
      </c>
      <c r="F40" s="237">
        <f>(100*Pesticide!C$131/2)*(Pesticide!B$63+Pesticide!B$66)/(6*1000)</f>
        <v>2.6960784313725492</v>
      </c>
      <c r="G40" s="237">
        <f>(100*Pesticide!$C$131)*(2)/(1.5*1000)</f>
        <v>3.9215686274509807</v>
      </c>
      <c r="H40" s="7">
        <v>50</v>
      </c>
      <c r="I40" s="2">
        <f t="shared" ref="I40:I63" si="0">SUM(B40:H40)</f>
        <v>70.617647058823536</v>
      </c>
      <c r="J40" s="73">
        <f t="shared" ref="J40:J64" si="1">(B40*E$4)+(C40*E$5)+(D40*E$5)+(E40*E$5)+(F40*E$4)+(G40*E$4)+(H40*E$4)</f>
        <v>1043.9511764705883</v>
      </c>
      <c r="K40" s="242"/>
    </row>
    <row r="41" spans="1:33">
      <c r="A41" s="22">
        <v>2</v>
      </c>
      <c r="B41" s="7">
        <v>8</v>
      </c>
      <c r="C41" s="7">
        <v>6</v>
      </c>
      <c r="D41" s="7">
        <v>60</v>
      </c>
      <c r="E41" s="7">
        <v>6</v>
      </c>
      <c r="F41" s="237">
        <f>(100*Pesticide!C$131/2)*(Pesticide!B$63+Pesticide!B$66)/(6*1000)</f>
        <v>2.6960784313725492</v>
      </c>
      <c r="G41" s="237">
        <f>(100*Pesticide!$C$131)*(Matériel!B$101)/(1.5*1000)</f>
        <v>5.882352941176471</v>
      </c>
      <c r="H41" s="7">
        <v>50</v>
      </c>
      <c r="I41" s="2">
        <f t="shared" si="0"/>
        <v>138.57843137254903</v>
      </c>
      <c r="J41" s="73">
        <f t="shared" si="1"/>
        <v>1916.637450980392</v>
      </c>
      <c r="K41" s="242"/>
    </row>
    <row r="42" spans="1:33">
      <c r="A42" s="22">
        <v>3</v>
      </c>
      <c r="B42" s="7">
        <v>16</v>
      </c>
      <c r="C42" s="7">
        <v>6</v>
      </c>
      <c r="D42" s="7">
        <v>80</v>
      </c>
      <c r="E42" s="7">
        <v>10</v>
      </c>
      <c r="F42" s="237">
        <f>(100*Pesticide!C$131/2)*(Pesticide!B$63+Pesticide!B$66)/(6*1000)</f>
        <v>2.6960784313725492</v>
      </c>
      <c r="G42" s="237">
        <f>(100*Pesticide!$C$131)*(Matériel!B$101)/(1.5*1000)</f>
        <v>5.882352941176471</v>
      </c>
      <c r="H42" s="7">
        <v>50</v>
      </c>
      <c r="I42" s="2">
        <f t="shared" si="0"/>
        <v>170.57843137254903</v>
      </c>
      <c r="J42" s="73">
        <f t="shared" si="1"/>
        <v>2340.6374509803918</v>
      </c>
      <c r="K42" s="242"/>
    </row>
    <row r="43" spans="1:33">
      <c r="A43" s="22">
        <v>4</v>
      </c>
      <c r="B43" s="7">
        <v>20</v>
      </c>
      <c r="C43" s="7">
        <v>8</v>
      </c>
      <c r="D43" s="7">
        <v>80</v>
      </c>
      <c r="E43" s="7">
        <v>20</v>
      </c>
      <c r="F43" s="237">
        <f>(100*Pesticide!C$131)*(Pesticide!B$119+Pesticide!B$122)/(6*1000)</f>
        <v>8.2516339869281055</v>
      </c>
      <c r="G43" s="237">
        <f>(100*Pesticide!$C$131)*(Matériel!B$156)/(1.5*1000)</f>
        <v>7.8431372549019613</v>
      </c>
      <c r="H43" s="7">
        <v>50</v>
      </c>
      <c r="I43" s="2">
        <f t="shared" si="0"/>
        <v>194.09477124183007</v>
      </c>
      <c r="J43" s="73">
        <f t="shared" si="1"/>
        <v>2666.4348366013069</v>
      </c>
      <c r="K43" s="242"/>
    </row>
    <row r="44" spans="1:33">
      <c r="A44" s="22">
        <v>5</v>
      </c>
      <c r="B44" s="7">
        <v>25</v>
      </c>
      <c r="C44" s="7">
        <v>10</v>
      </c>
      <c r="D44" s="7">
        <v>40</v>
      </c>
      <c r="E44" s="7">
        <v>25</v>
      </c>
      <c r="F44" s="237">
        <f>(100*Pesticide!C$131)*(Pesticide!B$119+Pesticide!B$122)/(6*1000)</f>
        <v>8.2516339869281055</v>
      </c>
      <c r="G44" s="237">
        <f>(100*Pesticide!$C$131)*(Matériel!B$156)/(1.5*1000)</f>
        <v>7.8431372549019613</v>
      </c>
      <c r="H44" s="7">
        <v>50</v>
      </c>
      <c r="I44" s="2">
        <f t="shared" si="0"/>
        <v>166.09477124183007</v>
      </c>
      <c r="J44" s="73">
        <f t="shared" si="1"/>
        <v>2325.6748366013071</v>
      </c>
      <c r="K44" s="242"/>
    </row>
    <row r="45" spans="1:33">
      <c r="A45" s="22">
        <v>6</v>
      </c>
      <c r="B45" s="7">
        <v>27</v>
      </c>
      <c r="C45" s="7">
        <v>12</v>
      </c>
      <c r="D45" s="7">
        <v>20</v>
      </c>
      <c r="E45" s="7">
        <v>30</v>
      </c>
      <c r="F45" s="237">
        <f>(100*Pesticide!C$131)*(Pesticide!B$119+Pesticide!B$122)/(6*1000)</f>
        <v>8.2516339869281055</v>
      </c>
      <c r="G45" s="237">
        <f>(100*Pesticide!$C$131)*(Matériel!B$156)/(1.5*1000)</f>
        <v>7.8431372549019613</v>
      </c>
      <c r="H45" s="7">
        <v>50</v>
      </c>
      <c r="I45" s="2">
        <f t="shared" si="0"/>
        <v>155.09477124183007</v>
      </c>
      <c r="J45" s="73">
        <f t="shared" si="1"/>
        <v>2191.8948366013074</v>
      </c>
      <c r="K45" s="242"/>
    </row>
    <row r="46" spans="1:33">
      <c r="A46" s="22">
        <v>7</v>
      </c>
      <c r="B46" s="7">
        <v>29</v>
      </c>
      <c r="C46" s="7">
        <v>15</v>
      </c>
      <c r="D46" s="7">
        <v>10</v>
      </c>
      <c r="E46" s="7">
        <v>35</v>
      </c>
      <c r="F46" s="237">
        <f>(100*Pesticide!C$131)*(Pesticide!B$119+Pesticide!B$122)/(6*1000)</f>
        <v>8.2516339869281055</v>
      </c>
      <c r="G46" s="237">
        <f>(100*Pesticide!$C$131)*(Matériel!B$156)/(1.5*1000)</f>
        <v>7.8431372549019613</v>
      </c>
      <c r="H46" s="7">
        <v>50</v>
      </c>
      <c r="I46" s="2">
        <f t="shared" si="0"/>
        <v>155.09477124183007</v>
      </c>
      <c r="J46" s="73">
        <f t="shared" si="1"/>
        <v>2196.9348366013073</v>
      </c>
      <c r="K46" s="242"/>
    </row>
    <row r="47" spans="1:33" ht="15.75">
      <c r="A47" s="22">
        <v>8</v>
      </c>
      <c r="B47" s="7">
        <v>30</v>
      </c>
      <c r="C47" s="7">
        <v>20</v>
      </c>
      <c r="D47" s="7">
        <v>10</v>
      </c>
      <c r="E47" s="7">
        <v>40</v>
      </c>
      <c r="F47" s="237">
        <f>(100*Pesticide!C$131)*(Pesticide!B$119+Pesticide!B$122)/(6*1000)</f>
        <v>8.2516339869281055</v>
      </c>
      <c r="G47" s="237">
        <f>(100*Pesticide!$C$131)*(Matériel!B$156)/(1.5*1000)</f>
        <v>7.8431372549019613</v>
      </c>
      <c r="H47" s="7">
        <v>50</v>
      </c>
      <c r="I47" s="2">
        <f t="shared" si="0"/>
        <v>166.09477124183007</v>
      </c>
      <c r="J47" s="73">
        <f t="shared" si="1"/>
        <v>2338.274836601307</v>
      </c>
      <c r="K47" s="242"/>
      <c r="V47" s="355"/>
    </row>
    <row r="48" spans="1:33">
      <c r="A48" s="22">
        <v>9</v>
      </c>
      <c r="B48" s="7">
        <v>30</v>
      </c>
      <c r="C48" s="7">
        <v>20</v>
      </c>
      <c r="D48" s="7">
        <v>10</v>
      </c>
      <c r="E48" s="7">
        <v>40</v>
      </c>
      <c r="F48" s="237">
        <f>(100*Pesticide!C$131)*(Pesticide!B$119+Pesticide!B$122)/(6*1000)</f>
        <v>8.2516339869281055</v>
      </c>
      <c r="G48" s="237">
        <f>(100*Pesticide!$C$131)*(Matériel!B$156)/(1.5*1000)</f>
        <v>7.8431372549019613</v>
      </c>
      <c r="H48" s="7">
        <v>50</v>
      </c>
      <c r="I48" s="2">
        <f t="shared" si="0"/>
        <v>166.09477124183007</v>
      </c>
      <c r="J48" s="73">
        <f t="shared" si="1"/>
        <v>2338.274836601307</v>
      </c>
      <c r="K48" s="242"/>
      <c r="V48" s="64"/>
    </row>
    <row r="49" spans="1:22" ht="15.75">
      <c r="A49" s="22">
        <v>10</v>
      </c>
      <c r="B49" s="7">
        <v>30</v>
      </c>
      <c r="C49" s="7">
        <v>20</v>
      </c>
      <c r="D49" s="7">
        <v>10</v>
      </c>
      <c r="E49" s="7">
        <v>40</v>
      </c>
      <c r="F49" s="237">
        <f>(100*Pesticide!C$131)*(Pesticide!B$119+Pesticide!B$122)/(6*1000)</f>
        <v>8.2516339869281055</v>
      </c>
      <c r="G49" s="237">
        <f>(100*Pesticide!$C$131)*(Matériel!B$156)/(1.5*1000)</f>
        <v>7.8431372549019613</v>
      </c>
      <c r="H49" s="7">
        <v>50</v>
      </c>
      <c r="I49" s="2">
        <f t="shared" si="0"/>
        <v>166.09477124183007</v>
      </c>
      <c r="J49" s="73">
        <f t="shared" si="1"/>
        <v>2338.274836601307</v>
      </c>
      <c r="K49" s="242"/>
      <c r="V49" s="379"/>
    </row>
    <row r="50" spans="1:22">
      <c r="A50" s="22">
        <v>11</v>
      </c>
      <c r="B50" s="7">
        <v>30</v>
      </c>
      <c r="C50" s="7">
        <v>20</v>
      </c>
      <c r="D50" s="7">
        <v>10</v>
      </c>
      <c r="E50" s="7">
        <v>40</v>
      </c>
      <c r="F50" s="237">
        <f>(100*Pesticide!C$131)*(Pesticide!B$119+Pesticide!B$122)/(6*1000)</f>
        <v>8.2516339869281055</v>
      </c>
      <c r="G50" s="237">
        <f>(100*Pesticide!$C$131)*(Matériel!B$156)/(1.5*1000)</f>
        <v>7.8431372549019613</v>
      </c>
      <c r="H50" s="7">
        <v>50</v>
      </c>
      <c r="I50" s="2">
        <f t="shared" si="0"/>
        <v>166.09477124183007</v>
      </c>
      <c r="J50" s="73">
        <f t="shared" si="1"/>
        <v>2338.274836601307</v>
      </c>
      <c r="K50" s="242"/>
      <c r="V50" s="380"/>
    </row>
    <row r="51" spans="1:22">
      <c r="A51" s="22">
        <v>12</v>
      </c>
      <c r="B51" s="7">
        <v>30</v>
      </c>
      <c r="C51" s="7">
        <v>20</v>
      </c>
      <c r="D51" s="7">
        <v>10</v>
      </c>
      <c r="E51" s="7">
        <v>40</v>
      </c>
      <c r="F51" s="237">
        <f>(100*Pesticide!C$131)*(Pesticide!B$119+Pesticide!B$122)/(6*1000)</f>
        <v>8.2516339869281055</v>
      </c>
      <c r="G51" s="237">
        <f>(100*Pesticide!$C$131)*(Matériel!B$156)/(1.5*1000)</f>
        <v>7.8431372549019613</v>
      </c>
      <c r="H51" s="7">
        <v>50</v>
      </c>
      <c r="I51" s="2">
        <f t="shared" si="0"/>
        <v>166.09477124183007</v>
      </c>
      <c r="J51" s="73">
        <f t="shared" si="1"/>
        <v>2338.274836601307</v>
      </c>
      <c r="K51" s="242"/>
      <c r="V51" s="381"/>
    </row>
    <row r="52" spans="1:22">
      <c r="A52" s="22">
        <v>13</v>
      </c>
      <c r="B52" s="7">
        <v>30</v>
      </c>
      <c r="C52" s="7">
        <v>20</v>
      </c>
      <c r="D52" s="7">
        <v>10</v>
      </c>
      <c r="E52" s="7">
        <v>40</v>
      </c>
      <c r="F52" s="237">
        <f>(100*Pesticide!C$131)*(Pesticide!B$119+Pesticide!B$122)/(6*1000)</f>
        <v>8.2516339869281055</v>
      </c>
      <c r="G52" s="237">
        <f>(100*Pesticide!$C$131)*(Matériel!B$156)/(1.5*1000)</f>
        <v>7.8431372549019613</v>
      </c>
      <c r="H52" s="7">
        <v>50</v>
      </c>
      <c r="I52" s="2">
        <f t="shared" si="0"/>
        <v>166.09477124183007</v>
      </c>
      <c r="J52" s="73">
        <f t="shared" si="1"/>
        <v>2338.274836601307</v>
      </c>
      <c r="K52" s="242"/>
      <c r="V52" s="381"/>
    </row>
    <row r="53" spans="1:22">
      <c r="A53" s="22">
        <v>14</v>
      </c>
      <c r="B53" s="7">
        <v>30</v>
      </c>
      <c r="C53" s="7">
        <v>20</v>
      </c>
      <c r="D53" s="7">
        <v>10</v>
      </c>
      <c r="E53" s="7">
        <v>40</v>
      </c>
      <c r="F53" s="237">
        <f>(100*Pesticide!C$131)*(Pesticide!B$119+Pesticide!B$122)/(6*1000)</f>
        <v>8.2516339869281055</v>
      </c>
      <c r="G53" s="237">
        <f>(100*Pesticide!$C$131)*(Matériel!B$156)/(1.5*1000)</f>
        <v>7.8431372549019613</v>
      </c>
      <c r="H53" s="7">
        <v>50</v>
      </c>
      <c r="I53" s="2">
        <f t="shared" si="0"/>
        <v>166.09477124183007</v>
      </c>
      <c r="J53" s="73">
        <f t="shared" si="1"/>
        <v>2338.274836601307</v>
      </c>
      <c r="K53" s="242"/>
      <c r="V53" s="381"/>
    </row>
    <row r="54" spans="1:22">
      <c r="A54" s="22">
        <v>15</v>
      </c>
      <c r="B54" s="7">
        <v>30</v>
      </c>
      <c r="C54" s="7">
        <v>20</v>
      </c>
      <c r="D54" s="7">
        <v>10</v>
      </c>
      <c r="E54" s="7">
        <v>40</v>
      </c>
      <c r="F54" s="237">
        <f>(100*Pesticide!C$131)*(Pesticide!B$119+Pesticide!B$122)/(6*1000)</f>
        <v>8.2516339869281055</v>
      </c>
      <c r="G54" s="237">
        <f>(100*Pesticide!$C$131)*(Matériel!B$156)/(1.5*1000)</f>
        <v>7.8431372549019613</v>
      </c>
      <c r="H54" s="7">
        <v>50</v>
      </c>
      <c r="I54" s="2">
        <f t="shared" si="0"/>
        <v>166.09477124183007</v>
      </c>
      <c r="J54" s="73">
        <f t="shared" si="1"/>
        <v>2338.274836601307</v>
      </c>
      <c r="K54" s="242"/>
    </row>
    <row r="55" spans="1:22">
      <c r="A55" s="22">
        <v>16</v>
      </c>
      <c r="B55" s="7">
        <v>30</v>
      </c>
      <c r="C55" s="7">
        <v>20</v>
      </c>
      <c r="D55" s="7">
        <v>10</v>
      </c>
      <c r="E55" s="7">
        <v>40</v>
      </c>
      <c r="F55" s="237">
        <f>(100*Pesticide!C$131)*(Pesticide!B$119+Pesticide!B$122)/(6*1000)</f>
        <v>8.2516339869281055</v>
      </c>
      <c r="G55" s="237">
        <f>(100*Pesticide!$C$131)*(Matériel!B$156)/(1.5*1000)</f>
        <v>7.8431372549019613</v>
      </c>
      <c r="H55" s="7">
        <v>50</v>
      </c>
      <c r="I55" s="2">
        <f t="shared" si="0"/>
        <v>166.09477124183007</v>
      </c>
      <c r="J55" s="73">
        <f t="shared" si="1"/>
        <v>2338.274836601307</v>
      </c>
      <c r="K55" s="242"/>
    </row>
    <row r="56" spans="1:22">
      <c r="A56" s="22">
        <v>17</v>
      </c>
      <c r="B56" s="7">
        <v>30</v>
      </c>
      <c r="C56" s="7">
        <v>20</v>
      </c>
      <c r="D56" s="7">
        <v>10</v>
      </c>
      <c r="E56" s="7">
        <v>40</v>
      </c>
      <c r="F56" s="237">
        <f>(100*Pesticide!C$131)*(Pesticide!B$119+Pesticide!B$122)/(6*1000)</f>
        <v>8.2516339869281055</v>
      </c>
      <c r="G56" s="237">
        <f>(100*Pesticide!$C$131)*(Matériel!B$156)/(1.5*1000)</f>
        <v>7.8431372549019613</v>
      </c>
      <c r="H56" s="7">
        <v>50</v>
      </c>
      <c r="I56" s="2">
        <f t="shared" si="0"/>
        <v>166.09477124183007</v>
      </c>
      <c r="J56" s="73">
        <f t="shared" si="1"/>
        <v>2338.274836601307</v>
      </c>
      <c r="K56" s="242"/>
    </row>
    <row r="57" spans="1:22">
      <c r="A57" s="22">
        <v>18</v>
      </c>
      <c r="B57" s="7">
        <v>30</v>
      </c>
      <c r="C57" s="7">
        <v>20</v>
      </c>
      <c r="D57" s="7">
        <v>10</v>
      </c>
      <c r="E57" s="7">
        <v>40</v>
      </c>
      <c r="F57" s="237">
        <f>(100*Pesticide!C$131)*(Pesticide!B$119+Pesticide!B$122)/(6*1000)</f>
        <v>8.2516339869281055</v>
      </c>
      <c r="G57" s="237">
        <f>(100*Pesticide!$C$131)*(Matériel!B$156)/(1.5*1000)</f>
        <v>7.8431372549019613</v>
      </c>
      <c r="H57" s="7">
        <v>50</v>
      </c>
      <c r="I57" s="2">
        <f t="shared" si="0"/>
        <v>166.09477124183007</v>
      </c>
      <c r="J57" s="73">
        <f t="shared" si="1"/>
        <v>2338.274836601307</v>
      </c>
      <c r="K57" s="242"/>
    </row>
    <row r="58" spans="1:22">
      <c r="A58" s="22">
        <v>19</v>
      </c>
      <c r="B58" s="7">
        <v>30</v>
      </c>
      <c r="C58" s="7">
        <v>20</v>
      </c>
      <c r="D58" s="7">
        <v>10</v>
      </c>
      <c r="E58" s="7">
        <v>40</v>
      </c>
      <c r="F58" s="237">
        <f>(100*Pesticide!C$131)*(Pesticide!B$119+Pesticide!B$122)/(6*1000)</f>
        <v>8.2516339869281055</v>
      </c>
      <c r="G58" s="237">
        <f>(100*Pesticide!$C$131)*(Matériel!B$156)/(1.5*1000)</f>
        <v>7.8431372549019613</v>
      </c>
      <c r="H58" s="7">
        <v>50</v>
      </c>
      <c r="I58" s="2">
        <f t="shared" si="0"/>
        <v>166.09477124183007</v>
      </c>
      <c r="J58" s="73">
        <f t="shared" si="1"/>
        <v>2338.274836601307</v>
      </c>
      <c r="K58" s="242"/>
    </row>
    <row r="59" spans="1:22">
      <c r="A59" s="22">
        <v>20</v>
      </c>
      <c r="B59" s="7">
        <v>30</v>
      </c>
      <c r="C59" s="7">
        <v>20</v>
      </c>
      <c r="D59" s="7">
        <v>10</v>
      </c>
      <c r="E59" s="7">
        <v>40</v>
      </c>
      <c r="F59" s="237">
        <f>(100*Pesticide!C$131)*(Pesticide!B$119+Pesticide!B$122)/(6*1000)</f>
        <v>8.2516339869281055</v>
      </c>
      <c r="G59" s="237">
        <f>(100*Pesticide!$C$131)*(Matériel!B$156)/(1.5*1000)</f>
        <v>7.8431372549019613</v>
      </c>
      <c r="H59" s="7">
        <v>50</v>
      </c>
      <c r="I59" s="2">
        <f t="shared" si="0"/>
        <v>166.09477124183007</v>
      </c>
      <c r="J59" s="73">
        <f t="shared" si="1"/>
        <v>2338.274836601307</v>
      </c>
      <c r="K59" s="242"/>
    </row>
    <row r="60" spans="1:22">
      <c r="A60" s="22">
        <v>21</v>
      </c>
      <c r="B60" s="7">
        <v>30</v>
      </c>
      <c r="C60" s="7">
        <v>20</v>
      </c>
      <c r="D60" s="7">
        <v>10</v>
      </c>
      <c r="E60" s="7">
        <v>40</v>
      </c>
      <c r="F60" s="237">
        <f>(100*Pesticide!C$131)*(Pesticide!B$119+Pesticide!B$122)/(6*1000)</f>
        <v>8.2516339869281055</v>
      </c>
      <c r="G60" s="237">
        <f>(100*Pesticide!$C$131)*(Matériel!B$156)/(1.5*1000)</f>
        <v>7.8431372549019613</v>
      </c>
      <c r="H60" s="7">
        <v>50</v>
      </c>
      <c r="I60" s="2">
        <f t="shared" si="0"/>
        <v>166.09477124183007</v>
      </c>
      <c r="J60" s="73">
        <f t="shared" si="1"/>
        <v>2338.274836601307</v>
      </c>
      <c r="K60" s="242"/>
    </row>
    <row r="61" spans="1:22">
      <c r="A61" s="22">
        <v>22</v>
      </c>
      <c r="B61" s="7">
        <v>30</v>
      </c>
      <c r="C61" s="7">
        <v>20</v>
      </c>
      <c r="D61" s="7">
        <v>10</v>
      </c>
      <c r="E61" s="7">
        <v>40</v>
      </c>
      <c r="F61" s="237">
        <f>(100*Pesticide!C$131)*(Pesticide!B$119+Pesticide!B$122)/(6*1000)</f>
        <v>8.2516339869281055</v>
      </c>
      <c r="G61" s="237">
        <f>(100*Pesticide!$C$131)*(Matériel!B$156)/(1.5*1000)</f>
        <v>7.8431372549019613</v>
      </c>
      <c r="H61" s="7">
        <v>50</v>
      </c>
      <c r="I61" s="2">
        <f t="shared" si="0"/>
        <v>166.09477124183007</v>
      </c>
      <c r="J61" s="73">
        <f t="shared" si="1"/>
        <v>2338.274836601307</v>
      </c>
      <c r="K61" s="242"/>
    </row>
    <row r="62" spans="1:22">
      <c r="A62" s="22">
        <v>23</v>
      </c>
      <c r="B62" s="7">
        <v>30</v>
      </c>
      <c r="C62" s="7">
        <v>20</v>
      </c>
      <c r="D62" s="7">
        <v>10</v>
      </c>
      <c r="E62" s="7">
        <v>40</v>
      </c>
      <c r="F62" s="237">
        <f>(100*Pesticide!C$131)*(Pesticide!B$119+Pesticide!B$122)/(6*1000)</f>
        <v>8.2516339869281055</v>
      </c>
      <c r="G62" s="237">
        <f>(100*Pesticide!$C$131)*(Matériel!B$156)/(1.5*1000)</f>
        <v>7.8431372549019613</v>
      </c>
      <c r="H62" s="7">
        <v>50</v>
      </c>
      <c r="I62" s="2">
        <f t="shared" si="0"/>
        <v>166.09477124183007</v>
      </c>
      <c r="J62" s="73">
        <f t="shared" si="1"/>
        <v>2338.274836601307</v>
      </c>
      <c r="K62" s="242"/>
    </row>
    <row r="63" spans="1:22">
      <c r="A63" s="22">
        <v>24</v>
      </c>
      <c r="B63" s="7">
        <v>30</v>
      </c>
      <c r="C63" s="7">
        <v>20</v>
      </c>
      <c r="D63" s="7">
        <v>10</v>
      </c>
      <c r="E63" s="43">
        <v>40</v>
      </c>
      <c r="F63" s="237">
        <f>(100*Pesticide!C$131)*(Pesticide!B$119+Pesticide!B$122)/(6*1000)</f>
        <v>8.2516339869281055</v>
      </c>
      <c r="G63" s="237">
        <f>(100*Pesticide!$C$131)*(Matériel!B$156)/(1.5*1000)</f>
        <v>7.8431372549019613</v>
      </c>
      <c r="H63" s="7">
        <v>50</v>
      </c>
      <c r="I63" s="2">
        <f t="shared" si="0"/>
        <v>166.09477124183007</v>
      </c>
      <c r="J63" s="73">
        <f t="shared" si="1"/>
        <v>2338.274836601307</v>
      </c>
      <c r="K63" s="242"/>
    </row>
    <row r="64" spans="1:22">
      <c r="A64" s="22">
        <v>25</v>
      </c>
      <c r="B64" s="7">
        <v>0</v>
      </c>
      <c r="C64" s="7">
        <v>20</v>
      </c>
      <c r="D64" s="7">
        <v>0</v>
      </c>
      <c r="E64" s="7">
        <v>40</v>
      </c>
      <c r="F64" s="237">
        <f>(100*Pesticide!C$131)*(Pesticide!B$119+Pesticide!B$122)/(6*1000)</f>
        <v>8.2516339869281055</v>
      </c>
      <c r="G64" s="237">
        <f>(100*Pesticide!$C$131)*(Matériel!B$156)/(1.5*1000)</f>
        <v>7.8431372549019613</v>
      </c>
      <c r="H64" s="7">
        <v>50</v>
      </c>
      <c r="I64" s="2">
        <f>SUM(B64:H64)</f>
        <v>126.09477124183007</v>
      </c>
      <c r="J64" s="73">
        <f t="shared" si="1"/>
        <v>1757.8748366013072</v>
      </c>
      <c r="K64" s="242"/>
    </row>
    <row r="65" spans="1:33">
      <c r="B65" s="22"/>
      <c r="J65" s="103"/>
      <c r="K65" s="382"/>
      <c r="L65" s="383"/>
      <c r="M65" s="242"/>
    </row>
    <row r="66" spans="1:33" s="240" customFormat="1">
      <c r="B66" s="134"/>
      <c r="J66" s="241"/>
      <c r="K66" s="382"/>
      <c r="L66" s="383"/>
      <c r="M66" s="242"/>
      <c r="N66" s="25"/>
      <c r="O66" s="25"/>
      <c r="P66" s="25"/>
      <c r="Q66" s="25"/>
      <c r="R66" s="25"/>
      <c r="S66" s="25"/>
      <c r="T66" s="25"/>
      <c r="U66" s="25"/>
      <c r="V66" s="25"/>
      <c r="W66" s="25"/>
      <c r="X66" s="25"/>
      <c r="Y66" s="25"/>
      <c r="Z66" s="25"/>
      <c r="AA66" s="25"/>
      <c r="AB66" s="25"/>
      <c r="AC66" s="25"/>
      <c r="AD66" s="25"/>
      <c r="AE66" s="25"/>
      <c r="AF66" s="25"/>
      <c r="AG66" s="25"/>
    </row>
    <row r="67" spans="1:33">
      <c r="B67" s="22"/>
      <c r="K67" s="384"/>
      <c r="L67" s="242"/>
    </row>
    <row r="68" spans="1:33">
      <c r="A68" s="247">
        <f>Rendement!G7</f>
        <v>1461.988304093567</v>
      </c>
      <c r="B68" s="22" t="s">
        <v>25</v>
      </c>
      <c r="C68" s="22"/>
      <c r="D68" s="22"/>
      <c r="E68" s="22"/>
      <c r="F68" s="22"/>
      <c r="G68" s="22"/>
      <c r="H68" s="22"/>
      <c r="I68" s="22"/>
      <c r="J68" s="22"/>
      <c r="K68" s="138"/>
      <c r="L68" s="242"/>
    </row>
    <row r="69" spans="1:33">
      <c r="A69" s="22"/>
      <c r="B69" s="22" t="s">
        <v>391</v>
      </c>
      <c r="C69" s="22" t="s">
        <v>392</v>
      </c>
      <c r="D69" s="22" t="s">
        <v>393</v>
      </c>
      <c r="E69" s="22" t="s">
        <v>400</v>
      </c>
      <c r="F69" s="22" t="s">
        <v>395</v>
      </c>
      <c r="G69" s="22" t="s">
        <v>197</v>
      </c>
      <c r="H69" s="22" t="s">
        <v>431</v>
      </c>
      <c r="I69" s="22" t="s">
        <v>396</v>
      </c>
      <c r="J69" s="22" t="s">
        <v>397</v>
      </c>
      <c r="K69" s="242"/>
    </row>
    <row r="70" spans="1:33">
      <c r="A70" s="22" t="s">
        <v>399</v>
      </c>
      <c r="B70" s="22"/>
      <c r="C70" s="22"/>
      <c r="D70" s="22"/>
      <c r="E70" s="22" t="s">
        <v>398</v>
      </c>
      <c r="F70" s="22"/>
      <c r="G70" s="22"/>
      <c r="H70" s="22"/>
      <c r="I70" s="22"/>
      <c r="J70" s="73"/>
      <c r="K70" s="242"/>
      <c r="L70" s="66"/>
      <c r="M70" s="66"/>
    </row>
    <row r="71" spans="1:33">
      <c r="A71" s="22"/>
      <c r="J71" s="73"/>
      <c r="K71" s="242"/>
      <c r="L71" s="66"/>
      <c r="M71" s="66"/>
    </row>
    <row r="72" spans="1:33">
      <c r="A72" s="22" t="s">
        <v>47</v>
      </c>
      <c r="B72" s="7">
        <v>3</v>
      </c>
      <c r="C72" s="7">
        <v>3</v>
      </c>
      <c r="D72" s="7">
        <v>0</v>
      </c>
      <c r="E72" s="7">
        <v>5</v>
      </c>
      <c r="F72" s="237">
        <f>(100*Pesticide!D$131/2)*(Pesticide!B$63+Pesticide!B$66)/(6*1000)</f>
        <v>2.0370370370370372</v>
      </c>
      <c r="G72" s="237">
        <f>(100*Pesticide!$C$131)*(2)/(1.5*1000)</f>
        <v>3.9215686274509807</v>
      </c>
      <c r="H72" s="7">
        <v>50</v>
      </c>
      <c r="I72" s="2">
        <f t="shared" ref="I72:I94" si="2">SUM(B72:H72)</f>
        <v>66.958605664488019</v>
      </c>
      <c r="J72" s="73">
        <f t="shared" ref="J72:J96" si="3">(B72*E$4)+(C72*E$5)+(D72*E$5)+(E72*E$5)+(F72*E$4)+(G72*E$4)+(H72*E$4)</f>
        <v>993.59328976034863</v>
      </c>
      <c r="K72" s="242"/>
    </row>
    <row r="73" spans="1:33">
      <c r="A73" s="22">
        <v>2</v>
      </c>
      <c r="B73" s="7">
        <v>5</v>
      </c>
      <c r="C73" s="7">
        <v>4</v>
      </c>
      <c r="D73" s="7">
        <v>25</v>
      </c>
      <c r="E73" s="7">
        <v>5</v>
      </c>
      <c r="F73" s="237">
        <f>(100*Pesticide!D$131/2)*(Pesticide!B$63+Pesticide!B$66)/(6*1000)</f>
        <v>2.0370370370370372</v>
      </c>
      <c r="G73" s="237">
        <f>(100*Pesticide!$D$131)*(Matériel!B$101)/(1.5*1000)</f>
        <v>4.4444444444444438</v>
      </c>
      <c r="H73" s="7">
        <v>50</v>
      </c>
      <c r="I73" s="2">
        <f t="shared" si="2"/>
        <v>95.481481481481481</v>
      </c>
      <c r="J73" s="73">
        <f t="shared" si="3"/>
        <v>1359.9096296296298</v>
      </c>
      <c r="K73" s="242"/>
    </row>
    <row r="74" spans="1:33">
      <c r="A74" s="22">
        <v>3</v>
      </c>
      <c r="B74" s="7">
        <v>10</v>
      </c>
      <c r="C74" s="7">
        <v>5</v>
      </c>
      <c r="D74" s="7">
        <v>25</v>
      </c>
      <c r="E74" s="7">
        <v>5</v>
      </c>
      <c r="F74" s="237">
        <f>(100*Pesticide!D$131/2)*(Pesticide!B$63+Pesticide!B$66)/(6*1000)</f>
        <v>2.0370370370370372</v>
      </c>
      <c r="G74" s="237">
        <f>(100*Pesticide!$D$131)*(Matériel!B$101)/(1.5*1000)</f>
        <v>4.4444444444444438</v>
      </c>
      <c r="H74" s="7">
        <v>50</v>
      </c>
      <c r="I74" s="2">
        <f t="shared" si="2"/>
        <v>101.48148148148148</v>
      </c>
      <c r="J74" s="73">
        <f t="shared" si="3"/>
        <v>1448.2296296296297</v>
      </c>
      <c r="K74" s="242"/>
    </row>
    <row r="75" spans="1:33">
      <c r="A75" s="22">
        <v>4</v>
      </c>
      <c r="B75" s="7">
        <v>20</v>
      </c>
      <c r="C75" s="7">
        <v>6</v>
      </c>
      <c r="D75" s="7">
        <v>25</v>
      </c>
      <c r="E75" s="7">
        <v>8</v>
      </c>
      <c r="F75" s="237">
        <f>(100*Pesticide!D$131)*(Pesticide!B$119+Pesticide!B$122)/(6*1000)</f>
        <v>6.2345679012345681</v>
      </c>
      <c r="G75" s="237">
        <f>(100*Pesticide!$D$131)*(Matériel!B$101)/(1.5*1000)</f>
        <v>4.4444444444444438</v>
      </c>
      <c r="H75" s="7">
        <v>50</v>
      </c>
      <c r="I75" s="2">
        <f t="shared" si="2"/>
        <v>119.67901234567901</v>
      </c>
      <c r="J75" s="73">
        <f t="shared" si="3"/>
        <v>1713.6602469135803</v>
      </c>
      <c r="K75" s="242"/>
    </row>
    <row r="76" spans="1:33">
      <c r="A76" s="22">
        <v>5</v>
      </c>
      <c r="B76" s="7">
        <v>30</v>
      </c>
      <c r="C76" s="7">
        <v>8</v>
      </c>
      <c r="D76" s="7">
        <v>35</v>
      </c>
      <c r="E76" s="7">
        <v>12</v>
      </c>
      <c r="F76" s="237">
        <f>(100*Pesticide!D$131)*(Pesticide!B$119+Pesticide!B$122)/(6*1000)</f>
        <v>6.2345679012345681</v>
      </c>
      <c r="G76" s="237">
        <f>(100*Pesticide!$D$131)*(Matériel!B$101)/(1.5*1000)</f>
        <v>4.4444444444444438</v>
      </c>
      <c r="H76" s="7">
        <v>50</v>
      </c>
      <c r="I76" s="2">
        <f t="shared" si="2"/>
        <v>145.67901234567901</v>
      </c>
      <c r="J76" s="73">
        <f t="shared" si="3"/>
        <v>2066.9802469135802</v>
      </c>
      <c r="K76" s="242"/>
    </row>
    <row r="77" spans="1:33">
      <c r="A77" s="22">
        <v>6</v>
      </c>
      <c r="B77" s="7">
        <v>40</v>
      </c>
      <c r="C77" s="7">
        <v>9</v>
      </c>
      <c r="D77" s="7">
        <v>20</v>
      </c>
      <c r="E77" s="7">
        <v>18</v>
      </c>
      <c r="F77" s="237">
        <f>(100*Pesticide!D$131)*(Pesticide!B$119+Pesticide!B$122)/(6*1000)</f>
        <v>6.2345679012345681</v>
      </c>
      <c r="G77" s="237">
        <f>(100*Pesticide!$D$131)*(Matériel!B$101)/(1.5*1000)</f>
        <v>4.4444444444444438</v>
      </c>
      <c r="H77" s="7">
        <v>50</v>
      </c>
      <c r="I77" s="2">
        <f t="shared" si="2"/>
        <v>147.67901234567901</v>
      </c>
      <c r="J77" s="73">
        <f t="shared" si="3"/>
        <v>2117.4202469135798</v>
      </c>
      <c r="K77" s="242"/>
      <c r="L77" s="64"/>
      <c r="M77" s="64"/>
    </row>
    <row r="78" spans="1:33">
      <c r="A78" s="22">
        <v>7</v>
      </c>
      <c r="B78" s="7">
        <v>45</v>
      </c>
      <c r="C78" s="7">
        <v>11</v>
      </c>
      <c r="D78" s="7">
        <v>5</v>
      </c>
      <c r="E78" s="7">
        <v>25</v>
      </c>
      <c r="F78" s="237">
        <f>(100*Pesticide!D$131)*(Pesticide!B$119+Pesticide!B$122)/(6*1000)</f>
        <v>6.2345679012345681</v>
      </c>
      <c r="G78" s="237">
        <f>(100*Pesticide!$D$131)*(Matériel!B$101)/(1.5*1000)</f>
        <v>4.4444444444444438</v>
      </c>
      <c r="H78" s="7">
        <v>50</v>
      </c>
      <c r="I78" s="2">
        <f t="shared" si="2"/>
        <v>146.67901234567901</v>
      </c>
      <c r="J78" s="73">
        <f t="shared" si="3"/>
        <v>2117.4002469135803</v>
      </c>
      <c r="K78" s="242"/>
    </row>
    <row r="79" spans="1:33">
      <c r="A79" s="22">
        <v>8</v>
      </c>
      <c r="B79" s="7">
        <v>50</v>
      </c>
      <c r="C79" s="7">
        <v>12</v>
      </c>
      <c r="D79" s="7">
        <v>5</v>
      </c>
      <c r="E79" s="7">
        <v>30</v>
      </c>
      <c r="F79" s="237">
        <f>(100*Pesticide!D$131)*(Pesticide!B$119+Pesticide!B$122)/(6*1000)</f>
        <v>6.2345679012345681</v>
      </c>
      <c r="G79" s="237">
        <f>(100*Pesticide!$D$131)*(Matériel!B$101)/(1.5*1000)</f>
        <v>4.4444444444444438</v>
      </c>
      <c r="H79" s="7">
        <v>50</v>
      </c>
      <c r="I79" s="2">
        <f t="shared" si="2"/>
        <v>157.67901234567901</v>
      </c>
      <c r="J79" s="73">
        <f t="shared" si="3"/>
        <v>2268.8202469135804</v>
      </c>
      <c r="K79" s="242"/>
    </row>
    <row r="80" spans="1:33">
      <c r="A80" s="22">
        <v>9</v>
      </c>
      <c r="B80" s="7">
        <v>55</v>
      </c>
      <c r="C80" s="7">
        <v>13</v>
      </c>
      <c r="D80" s="7">
        <v>5</v>
      </c>
      <c r="E80" s="7">
        <v>35</v>
      </c>
      <c r="F80" s="237">
        <f>(100*Pesticide!D$131)*(Pesticide!B$119+Pesticide!B$122)/(6*1000)</f>
        <v>6.2345679012345681</v>
      </c>
      <c r="G80" s="237">
        <f>(100*Pesticide!$D$131)*(Matériel!B$101)/(1.5*1000)</f>
        <v>4.4444444444444438</v>
      </c>
      <c r="H80" s="7">
        <v>50</v>
      </c>
      <c r="I80" s="2">
        <f t="shared" si="2"/>
        <v>168.67901234567901</v>
      </c>
      <c r="J80" s="73">
        <f t="shared" si="3"/>
        <v>2420.24024691358</v>
      </c>
      <c r="K80" s="242"/>
    </row>
    <row r="81" spans="1:11">
      <c r="A81" s="22">
        <v>10</v>
      </c>
      <c r="B81" s="7">
        <v>60</v>
      </c>
      <c r="C81" s="7">
        <v>14</v>
      </c>
      <c r="D81" s="7">
        <v>5</v>
      </c>
      <c r="E81" s="7">
        <v>38</v>
      </c>
      <c r="F81" s="237">
        <f>(100*Pesticide!D$131)*(Pesticide!B$119+Pesticide!B$122)/(6*1000)</f>
        <v>6.2345679012345681</v>
      </c>
      <c r="G81" s="237">
        <f>(100*Pesticide!$D$131)*(Matériel!B$101)/(1.5*1000)</f>
        <v>4.4444444444444438</v>
      </c>
      <c r="H81" s="7">
        <v>50</v>
      </c>
      <c r="I81" s="2">
        <f t="shared" si="2"/>
        <v>177.67901234567901</v>
      </c>
      <c r="J81" s="73">
        <f t="shared" si="3"/>
        <v>2546.4202469135798</v>
      </c>
      <c r="K81" s="242"/>
    </row>
    <row r="82" spans="1:11">
      <c r="A82" s="22">
        <v>11</v>
      </c>
      <c r="B82" s="7">
        <v>60</v>
      </c>
      <c r="C82" s="7">
        <v>15</v>
      </c>
      <c r="D82" s="7">
        <v>5</v>
      </c>
      <c r="E82" s="7">
        <v>40</v>
      </c>
      <c r="F82" s="237">
        <f>(100*Pesticide!D$131)*(Pesticide!B$119+Pesticide!B$122)/(6*1000)</f>
        <v>6.2345679012345681</v>
      </c>
      <c r="G82" s="237">
        <f>(100*Pesticide!$D$131)*(Matériel!B$101)/(1.5*1000)</f>
        <v>4.4444444444444438</v>
      </c>
      <c r="H82" s="7">
        <v>50</v>
      </c>
      <c r="I82" s="2">
        <f t="shared" si="2"/>
        <v>180.67901234567901</v>
      </c>
      <c r="J82" s="73">
        <f t="shared" si="3"/>
        <v>2584.28024691358</v>
      </c>
      <c r="K82" s="242"/>
    </row>
    <row r="83" spans="1:11">
      <c r="A83" s="22">
        <v>12</v>
      </c>
      <c r="B83" s="7">
        <v>60</v>
      </c>
      <c r="C83" s="7">
        <v>15</v>
      </c>
      <c r="D83" s="7">
        <v>5</v>
      </c>
      <c r="E83" s="7">
        <v>40</v>
      </c>
      <c r="F83" s="237">
        <f>(100*Pesticide!D$131)*(Pesticide!B$119+Pesticide!B$122)/(6*1000)</f>
        <v>6.2345679012345681</v>
      </c>
      <c r="G83" s="237">
        <f>(100*Pesticide!$D$131)*(Matériel!B$101)/(1.5*1000)</f>
        <v>4.4444444444444438</v>
      </c>
      <c r="H83" s="7">
        <v>50</v>
      </c>
      <c r="I83" s="2">
        <f t="shared" si="2"/>
        <v>180.67901234567901</v>
      </c>
      <c r="J83" s="73">
        <f t="shared" si="3"/>
        <v>2584.28024691358</v>
      </c>
      <c r="K83" s="242"/>
    </row>
    <row r="84" spans="1:11">
      <c r="A84" s="22">
        <v>13</v>
      </c>
      <c r="B84" s="7">
        <v>60</v>
      </c>
      <c r="C84" s="7">
        <v>15</v>
      </c>
      <c r="D84" s="7">
        <v>5</v>
      </c>
      <c r="E84" s="7">
        <v>40</v>
      </c>
      <c r="F84" s="237">
        <f>(100*Pesticide!D$131)*(Pesticide!B$119+Pesticide!B$122)/(6*1000)</f>
        <v>6.2345679012345681</v>
      </c>
      <c r="G84" s="237">
        <f>(100*Pesticide!$D$131)*(Matériel!B$101)/(1.5*1000)</f>
        <v>4.4444444444444438</v>
      </c>
      <c r="H84" s="7">
        <v>50</v>
      </c>
      <c r="I84" s="2">
        <f t="shared" si="2"/>
        <v>180.67901234567901</v>
      </c>
      <c r="J84" s="73">
        <f t="shared" si="3"/>
        <v>2584.28024691358</v>
      </c>
      <c r="K84" s="242"/>
    </row>
    <row r="85" spans="1:11">
      <c r="A85" s="22">
        <v>14</v>
      </c>
      <c r="B85" s="7">
        <v>60</v>
      </c>
      <c r="C85" s="7">
        <v>15</v>
      </c>
      <c r="D85" s="7">
        <v>5</v>
      </c>
      <c r="E85" s="7">
        <v>40</v>
      </c>
      <c r="F85" s="237">
        <f>(100*Pesticide!D$131)*(Pesticide!B$119+Pesticide!B$122)/(6*1000)</f>
        <v>6.2345679012345681</v>
      </c>
      <c r="G85" s="237">
        <f>(100*Pesticide!$D$131)*(Matériel!B$101)/(1.5*1000)</f>
        <v>4.4444444444444438</v>
      </c>
      <c r="H85" s="7">
        <v>50</v>
      </c>
      <c r="I85" s="2">
        <f t="shared" si="2"/>
        <v>180.67901234567901</v>
      </c>
      <c r="J85" s="73">
        <f t="shared" si="3"/>
        <v>2584.28024691358</v>
      </c>
      <c r="K85" s="242"/>
    </row>
    <row r="86" spans="1:11">
      <c r="A86" s="22">
        <v>15</v>
      </c>
      <c r="B86" s="7">
        <v>60</v>
      </c>
      <c r="C86" s="7">
        <v>15</v>
      </c>
      <c r="D86" s="7">
        <v>5</v>
      </c>
      <c r="E86" s="7">
        <v>40</v>
      </c>
      <c r="F86" s="237">
        <f>(100*Pesticide!D$131)*(Pesticide!B$119+Pesticide!B$122)/(6*1000)</f>
        <v>6.2345679012345681</v>
      </c>
      <c r="G86" s="237">
        <f>(100*Pesticide!$D$131)*(Matériel!B$101)/(1.5*1000)</f>
        <v>4.4444444444444438</v>
      </c>
      <c r="H86" s="7">
        <v>50</v>
      </c>
      <c r="I86" s="2">
        <f t="shared" si="2"/>
        <v>180.67901234567901</v>
      </c>
      <c r="J86" s="73">
        <f t="shared" si="3"/>
        <v>2584.28024691358</v>
      </c>
      <c r="K86" s="242"/>
    </row>
    <row r="87" spans="1:11">
      <c r="A87" s="22">
        <v>16</v>
      </c>
      <c r="B87" s="7">
        <v>60</v>
      </c>
      <c r="C87" s="7">
        <v>15</v>
      </c>
      <c r="D87" s="7">
        <v>5</v>
      </c>
      <c r="E87" s="7">
        <v>40</v>
      </c>
      <c r="F87" s="237">
        <f>(100*Pesticide!D$131)*(Pesticide!B$119+Pesticide!B$122)/(6*1000)</f>
        <v>6.2345679012345681</v>
      </c>
      <c r="G87" s="237">
        <f>(100*Pesticide!$D$131)*(Matériel!B$101)/(1.5*1000)</f>
        <v>4.4444444444444438</v>
      </c>
      <c r="H87" s="7">
        <v>50</v>
      </c>
      <c r="I87" s="2">
        <f t="shared" si="2"/>
        <v>180.67901234567901</v>
      </c>
      <c r="J87" s="73">
        <f t="shared" si="3"/>
        <v>2584.28024691358</v>
      </c>
      <c r="K87" s="242"/>
    </row>
    <row r="88" spans="1:11">
      <c r="A88" s="22">
        <v>17</v>
      </c>
      <c r="B88" s="7">
        <v>60</v>
      </c>
      <c r="C88" s="7">
        <v>15</v>
      </c>
      <c r="D88" s="7">
        <v>5</v>
      </c>
      <c r="E88" s="7">
        <v>40</v>
      </c>
      <c r="F88" s="237">
        <f>(100*Pesticide!D$131)*(Pesticide!B$119+Pesticide!B$122)/(6*1000)</f>
        <v>6.2345679012345681</v>
      </c>
      <c r="G88" s="237">
        <f>(100*Pesticide!$D$131)*(Matériel!B$101)/(1.5*1000)</f>
        <v>4.4444444444444438</v>
      </c>
      <c r="H88" s="7">
        <v>50</v>
      </c>
      <c r="I88" s="2">
        <f t="shared" si="2"/>
        <v>180.67901234567901</v>
      </c>
      <c r="J88" s="73">
        <f t="shared" si="3"/>
        <v>2584.28024691358</v>
      </c>
      <c r="K88" s="242"/>
    </row>
    <row r="89" spans="1:11">
      <c r="A89" s="22">
        <v>18</v>
      </c>
      <c r="B89" s="7">
        <v>60</v>
      </c>
      <c r="C89" s="7">
        <v>15</v>
      </c>
      <c r="D89" s="7">
        <v>5</v>
      </c>
      <c r="E89" s="7">
        <v>40</v>
      </c>
      <c r="F89" s="237">
        <f>(100*Pesticide!D$131)*(Pesticide!B$119+Pesticide!B$122)/(6*1000)</f>
        <v>6.2345679012345681</v>
      </c>
      <c r="G89" s="237">
        <f>(100*Pesticide!$D$131)*(Matériel!B$101)/(1.5*1000)</f>
        <v>4.4444444444444438</v>
      </c>
      <c r="H89" s="7">
        <v>50</v>
      </c>
      <c r="I89" s="2">
        <f t="shared" si="2"/>
        <v>180.67901234567901</v>
      </c>
      <c r="J89" s="73">
        <f t="shared" si="3"/>
        <v>2584.28024691358</v>
      </c>
      <c r="K89" s="242"/>
    </row>
    <row r="90" spans="1:11">
      <c r="A90" s="22">
        <v>19</v>
      </c>
      <c r="B90" s="7">
        <v>60</v>
      </c>
      <c r="C90" s="7">
        <v>15</v>
      </c>
      <c r="D90" s="7">
        <v>5</v>
      </c>
      <c r="E90" s="7">
        <v>40</v>
      </c>
      <c r="F90" s="237">
        <f>(100*Pesticide!D$131)*(Pesticide!B$119+Pesticide!B$122)/(6*1000)</f>
        <v>6.2345679012345681</v>
      </c>
      <c r="G90" s="237">
        <f>(100*Pesticide!$D$131)*(Matériel!B$101)/(1.5*1000)</f>
        <v>4.4444444444444438</v>
      </c>
      <c r="H90" s="7">
        <v>50</v>
      </c>
      <c r="I90" s="2">
        <f t="shared" si="2"/>
        <v>180.67901234567901</v>
      </c>
      <c r="J90" s="73">
        <f t="shared" si="3"/>
        <v>2584.28024691358</v>
      </c>
      <c r="K90" s="242"/>
    </row>
    <row r="91" spans="1:11">
      <c r="A91" s="22">
        <v>20</v>
      </c>
      <c r="B91" s="7">
        <v>60</v>
      </c>
      <c r="C91" s="7">
        <v>15</v>
      </c>
      <c r="D91" s="7">
        <v>5</v>
      </c>
      <c r="E91" s="7">
        <v>40</v>
      </c>
      <c r="F91" s="237">
        <f>(100*Pesticide!D$131)*(Pesticide!B$119+Pesticide!B$122)/(6*1000)</f>
        <v>6.2345679012345681</v>
      </c>
      <c r="G91" s="237">
        <f>(100*Pesticide!$D$131)*(Matériel!B$101)/(1.5*1000)</f>
        <v>4.4444444444444438</v>
      </c>
      <c r="H91" s="7">
        <v>50</v>
      </c>
      <c r="I91" s="2">
        <f t="shared" si="2"/>
        <v>180.67901234567901</v>
      </c>
      <c r="J91" s="73">
        <f t="shared" si="3"/>
        <v>2584.28024691358</v>
      </c>
      <c r="K91" s="242"/>
    </row>
    <row r="92" spans="1:11">
      <c r="A92" s="22">
        <v>21</v>
      </c>
      <c r="B92" s="7">
        <v>60</v>
      </c>
      <c r="C92" s="7">
        <v>15</v>
      </c>
      <c r="D92" s="7">
        <v>5</v>
      </c>
      <c r="E92" s="7">
        <v>40</v>
      </c>
      <c r="F92" s="237">
        <f>(100*Pesticide!D$131)*(Pesticide!B$119+Pesticide!B$122)/(6*1000)</f>
        <v>6.2345679012345681</v>
      </c>
      <c r="G92" s="237">
        <f>(100*Pesticide!$D$131)*(Matériel!B$101)/(1.5*1000)</f>
        <v>4.4444444444444438</v>
      </c>
      <c r="H92" s="7">
        <v>50</v>
      </c>
      <c r="I92" s="2">
        <f>SUM(B92:H92)</f>
        <v>180.67901234567901</v>
      </c>
      <c r="J92" s="73">
        <f t="shared" si="3"/>
        <v>2584.28024691358</v>
      </c>
      <c r="K92" s="242"/>
    </row>
    <row r="93" spans="1:11">
      <c r="A93" s="22">
        <v>22</v>
      </c>
      <c r="B93" s="7">
        <v>60</v>
      </c>
      <c r="C93" s="7">
        <v>15</v>
      </c>
      <c r="D93" s="7">
        <v>5</v>
      </c>
      <c r="E93" s="7">
        <v>40</v>
      </c>
      <c r="F93" s="237">
        <f>(100*Pesticide!D$131)*(Pesticide!B$119+Pesticide!B$122)/(6*1000)</f>
        <v>6.2345679012345681</v>
      </c>
      <c r="G93" s="237">
        <f>(100*Pesticide!$D$131)*(Matériel!B$101)/(1.5*1000)</f>
        <v>4.4444444444444438</v>
      </c>
      <c r="H93" s="7">
        <v>50</v>
      </c>
      <c r="I93" s="2">
        <f t="shared" si="2"/>
        <v>180.67901234567901</v>
      </c>
      <c r="J93" s="73">
        <f t="shared" si="3"/>
        <v>2584.28024691358</v>
      </c>
      <c r="K93" s="242"/>
    </row>
    <row r="94" spans="1:11">
      <c r="A94" s="22">
        <v>23</v>
      </c>
      <c r="B94" s="7">
        <v>60</v>
      </c>
      <c r="C94" s="7">
        <v>15</v>
      </c>
      <c r="D94" s="7">
        <v>5</v>
      </c>
      <c r="E94" s="7">
        <v>40</v>
      </c>
      <c r="F94" s="237">
        <f>(100*Pesticide!D$131)*(Pesticide!B$119+Pesticide!B$122)/(6*1000)</f>
        <v>6.2345679012345681</v>
      </c>
      <c r="G94" s="237">
        <f>(100*Pesticide!$D$131)*(Matériel!B$101)/(1.5*1000)</f>
        <v>4.4444444444444438</v>
      </c>
      <c r="H94" s="7">
        <v>50</v>
      </c>
      <c r="I94" s="2">
        <f t="shared" si="2"/>
        <v>180.67901234567901</v>
      </c>
      <c r="J94" s="73">
        <f t="shared" si="3"/>
        <v>2584.28024691358</v>
      </c>
      <c r="K94" s="242"/>
    </row>
    <row r="95" spans="1:11">
      <c r="A95" s="22">
        <v>24</v>
      </c>
      <c r="B95" s="7">
        <v>60</v>
      </c>
      <c r="C95" s="7">
        <v>15</v>
      </c>
      <c r="D95" s="7">
        <v>5</v>
      </c>
      <c r="E95" s="7">
        <v>40</v>
      </c>
      <c r="F95" s="237">
        <f>(100*Pesticide!D$131)*(Pesticide!B$119+Pesticide!B$122)/(6*1000)</f>
        <v>6.2345679012345681</v>
      </c>
      <c r="G95" s="237">
        <f>(100*Pesticide!$D$131)*(Matériel!B$101)/(1.5*1000)</f>
        <v>4.4444444444444438</v>
      </c>
      <c r="H95" s="7">
        <v>50</v>
      </c>
      <c r="I95" s="2">
        <f>SUM(B95:H95)</f>
        <v>180.67901234567901</v>
      </c>
      <c r="J95" s="73">
        <f t="shared" si="3"/>
        <v>2584.28024691358</v>
      </c>
      <c r="K95" s="242"/>
    </row>
    <row r="96" spans="1:11">
      <c r="A96" s="22">
        <v>25</v>
      </c>
      <c r="B96" s="7">
        <v>0</v>
      </c>
      <c r="C96" s="7">
        <v>15</v>
      </c>
      <c r="D96" s="7">
        <v>5</v>
      </c>
      <c r="E96" s="7">
        <v>40</v>
      </c>
      <c r="F96" s="237">
        <f>(100*Pesticide!D$131)*(Pesticide!B$119+Pesticide!B$122)/(6*1000)</f>
        <v>6.2345679012345681</v>
      </c>
      <c r="G96" s="237">
        <f>(100*Pesticide!$D$131)*(Matériel!B$101)/(1.5*1000)</f>
        <v>4.4444444444444438</v>
      </c>
      <c r="H96" s="7">
        <v>50</v>
      </c>
      <c r="I96" s="2">
        <f>SUM(B96:H96)</f>
        <v>120.67901234567901</v>
      </c>
      <c r="J96" s="73">
        <f t="shared" si="3"/>
        <v>1675.8802469135803</v>
      </c>
      <c r="K96" s="242"/>
    </row>
    <row r="97" spans="1:13">
      <c r="B97" s="22"/>
      <c r="J97" s="103"/>
      <c r="K97" s="382"/>
      <c r="L97" s="243"/>
      <c r="M97" s="242"/>
    </row>
    <row r="98" spans="1:13">
      <c r="A98" s="240"/>
      <c r="B98" s="134"/>
      <c r="C98" s="240"/>
      <c r="D98" s="240"/>
      <c r="E98" s="240"/>
      <c r="F98" s="240"/>
      <c r="G98" s="240"/>
      <c r="H98" s="240"/>
      <c r="I98" s="240"/>
      <c r="J98" s="241"/>
      <c r="K98" s="382"/>
      <c r="L98" s="243"/>
      <c r="M98" s="242"/>
    </row>
    <row r="99" spans="1:13">
      <c r="B99" s="62"/>
      <c r="C99" s="25"/>
      <c r="D99" s="25"/>
      <c r="E99" s="25"/>
      <c r="F99" s="25"/>
      <c r="G99" s="25"/>
      <c r="H99" s="25"/>
      <c r="K99" s="384"/>
      <c r="L99" s="242"/>
    </row>
    <row r="100" spans="1:13">
      <c r="A100" s="247">
        <f>Rendement!K7</f>
        <v>606.06060606060612</v>
      </c>
      <c r="B100" s="22" t="s">
        <v>25</v>
      </c>
      <c r="K100" s="62"/>
      <c r="L100" s="138"/>
      <c r="M100" s="242"/>
    </row>
    <row r="101" spans="1:13">
      <c r="A101" s="22"/>
      <c r="B101" s="22" t="s">
        <v>391</v>
      </c>
      <c r="C101" s="22" t="s">
        <v>392</v>
      </c>
      <c r="D101" s="22" t="s">
        <v>393</v>
      </c>
      <c r="E101" s="22" t="s">
        <v>400</v>
      </c>
      <c r="F101" s="22" t="s">
        <v>395</v>
      </c>
      <c r="G101" s="22" t="s">
        <v>197</v>
      </c>
      <c r="H101" s="22" t="s">
        <v>431</v>
      </c>
      <c r="I101" s="22" t="s">
        <v>396</v>
      </c>
      <c r="J101" s="22" t="s">
        <v>397</v>
      </c>
      <c r="K101" s="242"/>
    </row>
    <row r="102" spans="1:13">
      <c r="A102" s="22"/>
      <c r="B102" s="22"/>
      <c r="C102" s="22"/>
      <c r="D102" s="22"/>
      <c r="E102" s="22" t="s">
        <v>398</v>
      </c>
      <c r="F102" s="22"/>
      <c r="G102" s="22"/>
      <c r="H102" s="22"/>
      <c r="I102" s="22"/>
      <c r="J102" s="22"/>
      <c r="K102" s="242"/>
    </row>
    <row r="103" spans="1:13">
      <c r="A103" s="22" t="s">
        <v>399</v>
      </c>
      <c r="J103" s="73"/>
      <c r="K103" s="242"/>
    </row>
    <row r="104" spans="1:13">
      <c r="A104" s="22" t="s">
        <v>47</v>
      </c>
      <c r="B104" s="7">
        <v>2</v>
      </c>
      <c r="C104" s="7">
        <v>2</v>
      </c>
      <c r="D104" s="7">
        <v>0</v>
      </c>
      <c r="E104" s="7">
        <v>2</v>
      </c>
      <c r="F104" s="237">
        <f>(100*Pesticide!E$131/2)*(Pesticide!B$63+Pesticide!B$66)/(6*1000)</f>
        <v>1.6666666666666667</v>
      </c>
      <c r="G104" s="237">
        <f>(100*Pesticide!$C$131)*2*(2)/(1.5*1000)</f>
        <v>7.8431372549019613</v>
      </c>
      <c r="H104" s="7">
        <v>50</v>
      </c>
      <c r="I104" s="2">
        <f t="shared" ref="I104:I128" si="4">SUM(B104:H104)</f>
        <v>65.509803921568633</v>
      </c>
      <c r="J104" s="73">
        <f t="shared" ref="J104:J128" si="5">(B104*E$4)+(C104*E$5)+(D104*E$5)+(E104*E$5)+(F104*E$4)+(G104*E$4)+(H104*E$4)</f>
        <v>981.73843137254903</v>
      </c>
      <c r="K104" s="242"/>
    </row>
    <row r="105" spans="1:13">
      <c r="A105" s="22">
        <v>2</v>
      </c>
      <c r="B105" s="7">
        <v>5</v>
      </c>
      <c r="C105" s="7">
        <v>2</v>
      </c>
      <c r="D105" s="7">
        <v>5</v>
      </c>
      <c r="E105" s="7">
        <v>2</v>
      </c>
      <c r="F105" s="237">
        <f>(100*Pesticide!E$131/2)*(Pesticide!B$63+Pesticide!B$66)/(6*1000)</f>
        <v>1.6666666666666667</v>
      </c>
      <c r="G105" s="237">
        <f>(100*Pesticide!$E$131)*2*(Matériel!B$101)/(1.5*1000)</f>
        <v>7.2727272727272734</v>
      </c>
      <c r="H105" s="7">
        <v>50</v>
      </c>
      <c r="I105" s="2">
        <f t="shared" si="4"/>
        <v>72.939393939393938</v>
      </c>
      <c r="J105" s="73">
        <f t="shared" si="5"/>
        <v>1081.6224242424241</v>
      </c>
      <c r="K105" s="242"/>
    </row>
    <row r="106" spans="1:13">
      <c r="A106" s="22">
        <v>3</v>
      </c>
      <c r="B106" s="7">
        <v>10</v>
      </c>
      <c r="C106" s="7">
        <v>3</v>
      </c>
      <c r="D106" s="7">
        <v>5</v>
      </c>
      <c r="E106" s="7">
        <v>2</v>
      </c>
      <c r="F106" s="237">
        <f>(100*Pesticide!E$131/2)*(Pesticide!B$63+Pesticide!B$66)/(6*1000)</f>
        <v>1.6666666666666667</v>
      </c>
      <c r="G106" s="237">
        <f>(100*Pesticide!$E$131)*2*(Matériel!B$101)/(1.5*1000)</f>
        <v>7.2727272727272734</v>
      </c>
      <c r="H106" s="7">
        <v>50</v>
      </c>
      <c r="I106" s="2">
        <f t="shared" si="4"/>
        <v>78.939393939393938</v>
      </c>
      <c r="J106" s="73">
        <f t="shared" si="5"/>
        <v>1169.9424242424243</v>
      </c>
      <c r="K106" s="242"/>
    </row>
    <row r="107" spans="1:13">
      <c r="A107" s="22">
        <v>4</v>
      </c>
      <c r="B107" s="7">
        <v>20</v>
      </c>
      <c r="C107" s="7">
        <v>5</v>
      </c>
      <c r="D107" s="7">
        <v>8</v>
      </c>
      <c r="E107" s="7">
        <v>8</v>
      </c>
      <c r="F107" s="237">
        <f>(100*Pesticide!E$131)*(Pesticide!B$63+Pesticide!B$66)/(6*1000)</f>
        <v>3.3333333333333335</v>
      </c>
      <c r="G107" s="237">
        <f>(100*Pesticide!$E$131)*2*(Matériel!B$101)/(1.5*1000)</f>
        <v>7.2727272727272734</v>
      </c>
      <c r="H107" s="7">
        <v>50</v>
      </c>
      <c r="I107" s="2">
        <f t="shared" si="4"/>
        <v>101.60606060606061</v>
      </c>
      <c r="J107" s="73">
        <f t="shared" si="5"/>
        <v>1485.3957575757577</v>
      </c>
      <c r="K107" s="242"/>
    </row>
    <row r="108" spans="1:13">
      <c r="A108" s="22">
        <v>5</v>
      </c>
      <c r="B108" s="7">
        <v>30</v>
      </c>
      <c r="C108" s="7">
        <v>8</v>
      </c>
      <c r="D108" s="7">
        <v>8</v>
      </c>
      <c r="E108" s="7">
        <v>12</v>
      </c>
      <c r="F108" s="237">
        <f>(100*Pesticide!E$131)*(Pesticide!B$119+Pesticide!B$122)/(6*1000)</f>
        <v>5.1010101010101021</v>
      </c>
      <c r="G108" s="237">
        <f>(100*Pesticide!$E$131)*2*(Matériel!B$101)/(1.5*1000)</f>
        <v>7.2727272727272734</v>
      </c>
      <c r="H108" s="7">
        <v>50</v>
      </c>
      <c r="I108" s="2">
        <f t="shared" si="4"/>
        <v>120.37373737373738</v>
      </c>
      <c r="J108" s="73">
        <f t="shared" si="5"/>
        <v>1751.898383838384</v>
      </c>
      <c r="K108" s="242"/>
    </row>
    <row r="109" spans="1:13">
      <c r="A109" s="22">
        <v>6</v>
      </c>
      <c r="B109" s="7">
        <v>35</v>
      </c>
      <c r="C109" s="7">
        <v>10</v>
      </c>
      <c r="D109" s="7">
        <v>8</v>
      </c>
      <c r="E109" s="7">
        <v>15</v>
      </c>
      <c r="F109" s="237">
        <f>(100*Pesticide!E$131)*(Pesticide!B$119+Pesticide!B$122)/(6*1000)</f>
        <v>5.1010101010101021</v>
      </c>
      <c r="G109" s="237">
        <f>(100*Pesticide!$E$131)*2*(Matériel!B$101)/(1.5*1000)</f>
        <v>7.2727272727272734</v>
      </c>
      <c r="H109" s="7">
        <v>50</v>
      </c>
      <c r="I109" s="2">
        <f t="shared" si="4"/>
        <v>130.37373737373738</v>
      </c>
      <c r="J109" s="73">
        <f t="shared" si="5"/>
        <v>1890.6983838383837</v>
      </c>
      <c r="K109" s="242"/>
    </row>
    <row r="110" spans="1:13">
      <c r="A110" s="22">
        <v>7</v>
      </c>
      <c r="B110" s="7">
        <v>40</v>
      </c>
      <c r="C110" s="7">
        <v>15</v>
      </c>
      <c r="D110" s="7">
        <v>8</v>
      </c>
      <c r="E110" s="7">
        <v>20</v>
      </c>
      <c r="F110" s="237">
        <f>(100*Pesticide!E$131)*(Pesticide!B$119+Pesticide!B$122)/(6*1000)</f>
        <v>5.1010101010101021</v>
      </c>
      <c r="G110" s="237">
        <f>(100*Pesticide!$E$131)*2*(Matériel!B$101)/(1.5*1000)</f>
        <v>7.2727272727272734</v>
      </c>
      <c r="H110" s="7">
        <v>50</v>
      </c>
      <c r="I110" s="2">
        <f t="shared" si="4"/>
        <v>145.37373737373738</v>
      </c>
      <c r="J110" s="73">
        <f t="shared" si="5"/>
        <v>2092.5983838383841</v>
      </c>
      <c r="K110" s="242"/>
    </row>
    <row r="111" spans="1:13">
      <c r="A111" s="22">
        <v>8</v>
      </c>
      <c r="B111" s="7">
        <v>45</v>
      </c>
      <c r="C111" s="7">
        <v>20</v>
      </c>
      <c r="D111" s="7">
        <v>8</v>
      </c>
      <c r="E111" s="7">
        <v>25</v>
      </c>
      <c r="F111" s="237">
        <f>(100*Pesticide!E$131)*(Pesticide!B$119+Pesticide!B$122)/(6*1000)</f>
        <v>5.1010101010101021</v>
      </c>
      <c r="G111" s="237">
        <f>(100*Pesticide!$E$131)*2*(Matériel!B$101)/(1.5*1000)</f>
        <v>7.2727272727272734</v>
      </c>
      <c r="H111" s="7">
        <v>50</v>
      </c>
      <c r="I111" s="2">
        <f t="shared" si="4"/>
        <v>160.37373737373738</v>
      </c>
      <c r="J111" s="73">
        <f t="shared" si="5"/>
        <v>2294.4983838383841</v>
      </c>
      <c r="K111" s="242"/>
    </row>
    <row r="112" spans="1:13">
      <c r="A112" s="22">
        <v>9</v>
      </c>
      <c r="B112" s="7">
        <v>50</v>
      </c>
      <c r="C112" s="7">
        <v>22</v>
      </c>
      <c r="D112" s="7">
        <v>8</v>
      </c>
      <c r="E112" s="7">
        <v>30</v>
      </c>
      <c r="F112" s="237">
        <f>(100*Pesticide!E$131)*(Pesticide!B$119+Pesticide!B$122)/(6*1000)</f>
        <v>5.1010101010101021</v>
      </c>
      <c r="G112" s="237">
        <f>(100*Pesticide!$E$131)*2*(Matériel!B$101)/(1.5*1000)</f>
        <v>7.2727272727272734</v>
      </c>
      <c r="H112" s="7">
        <v>50</v>
      </c>
      <c r="I112" s="2">
        <f t="shared" si="4"/>
        <v>172.37373737373738</v>
      </c>
      <c r="J112" s="73">
        <f t="shared" si="5"/>
        <v>2458.5383838383837</v>
      </c>
      <c r="K112" s="242"/>
    </row>
    <row r="113" spans="1:11">
      <c r="A113" s="22">
        <v>10</v>
      </c>
      <c r="B113" s="7">
        <v>55</v>
      </c>
      <c r="C113" s="7">
        <v>24</v>
      </c>
      <c r="D113" s="7">
        <v>8</v>
      </c>
      <c r="E113" s="7">
        <v>35</v>
      </c>
      <c r="F113" s="237">
        <f>(100*Pesticide!E$131)*(Pesticide!B$119+Pesticide!B$122)/(6*1000)</f>
        <v>5.1010101010101021</v>
      </c>
      <c r="G113" s="237">
        <f>(100*Pesticide!$E$131)*2*(Matériel!B$101)/(1.5*1000)</f>
        <v>7.2727272727272734</v>
      </c>
      <c r="H113" s="7">
        <v>50</v>
      </c>
      <c r="I113" s="2">
        <f t="shared" si="4"/>
        <v>184.37373737373738</v>
      </c>
      <c r="J113" s="73">
        <f t="shared" si="5"/>
        <v>2622.5783838383841</v>
      </c>
      <c r="K113" s="242"/>
    </row>
    <row r="114" spans="1:11">
      <c r="A114" s="22">
        <v>11</v>
      </c>
      <c r="B114" s="7">
        <v>60</v>
      </c>
      <c r="C114" s="7">
        <v>25</v>
      </c>
      <c r="D114" s="7">
        <v>8</v>
      </c>
      <c r="E114" s="7">
        <v>38</v>
      </c>
      <c r="F114" s="237">
        <f>(100*Pesticide!E$131)*(Pesticide!B$119+Pesticide!B$122)/(6*1000)</f>
        <v>5.1010101010101021</v>
      </c>
      <c r="G114" s="237">
        <f>(100*Pesticide!$E$131)*2*(Matériel!B$101)/(1.5*1000)</f>
        <v>7.2727272727272734</v>
      </c>
      <c r="H114" s="7">
        <v>50</v>
      </c>
      <c r="I114" s="2">
        <f t="shared" si="4"/>
        <v>193.37373737373738</v>
      </c>
      <c r="J114" s="73">
        <f t="shared" si="5"/>
        <v>2748.7583838383839</v>
      </c>
      <c r="K114" s="242"/>
    </row>
    <row r="115" spans="1:11">
      <c r="A115" s="22">
        <v>12</v>
      </c>
      <c r="B115" s="7">
        <v>70</v>
      </c>
      <c r="C115" s="7">
        <v>25</v>
      </c>
      <c r="D115" s="7">
        <v>8</v>
      </c>
      <c r="E115" s="7">
        <v>40</v>
      </c>
      <c r="F115" s="237">
        <f>(100*Pesticide!E$131)*(Pesticide!B$119+Pesticide!B$122)/(6*1000)</f>
        <v>5.1010101010101021</v>
      </c>
      <c r="G115" s="237">
        <f>(100*Pesticide!$E$131)*2*(Matériel!B$101)/(1.5*1000)</f>
        <v>7.2727272727272734</v>
      </c>
      <c r="H115" s="7">
        <v>50</v>
      </c>
      <c r="I115" s="2">
        <f t="shared" si="4"/>
        <v>205.37373737373738</v>
      </c>
      <c r="J115" s="73">
        <f t="shared" si="5"/>
        <v>2925.3983838383838</v>
      </c>
      <c r="K115" s="242"/>
    </row>
    <row r="116" spans="1:11">
      <c r="A116" s="22">
        <v>13</v>
      </c>
      <c r="B116" s="7">
        <v>75</v>
      </c>
      <c r="C116" s="7">
        <v>25</v>
      </c>
      <c r="D116" s="7">
        <v>0</v>
      </c>
      <c r="E116" s="7">
        <v>40</v>
      </c>
      <c r="F116" s="237">
        <f>(100*Pesticide!E$131)*(Pesticide!B$119+Pesticide!B$122)/(6*1000)</f>
        <v>5.1010101010101021</v>
      </c>
      <c r="G116" s="237">
        <f>(100*Pesticide!$E$131)*2*(Matériel!B$101)/(1.5*1000)</f>
        <v>7.2727272727272734</v>
      </c>
      <c r="H116" s="7">
        <v>50</v>
      </c>
      <c r="I116" s="2">
        <f t="shared" si="4"/>
        <v>202.37373737373738</v>
      </c>
      <c r="J116" s="73">
        <f t="shared" si="5"/>
        <v>2900.138383838384</v>
      </c>
      <c r="K116" s="242"/>
    </row>
    <row r="117" spans="1:11">
      <c r="A117" s="22">
        <v>14</v>
      </c>
      <c r="B117" s="7">
        <v>80</v>
      </c>
      <c r="C117" s="7">
        <v>25</v>
      </c>
      <c r="D117" s="7">
        <v>0</v>
      </c>
      <c r="E117" s="7">
        <v>40</v>
      </c>
      <c r="F117" s="237">
        <f>(100*Pesticide!E$131)*(Pesticide!B$119+Pesticide!B$122)/(6*1000)</f>
        <v>5.1010101010101021</v>
      </c>
      <c r="G117" s="237">
        <f>(100*Pesticide!$E$131)*2*(Matériel!B$101)/(1.5*1000)</f>
        <v>7.2727272727272734</v>
      </c>
      <c r="H117" s="7">
        <v>50</v>
      </c>
      <c r="I117" s="2">
        <f>SUM(B117:H117)</f>
        <v>207.37373737373738</v>
      </c>
      <c r="J117" s="73">
        <f t="shared" si="5"/>
        <v>2975.8383838383838</v>
      </c>
      <c r="K117" s="242"/>
    </row>
    <row r="118" spans="1:11">
      <c r="A118" s="22">
        <v>15</v>
      </c>
      <c r="B118" s="7">
        <v>80</v>
      </c>
      <c r="C118" s="7">
        <v>25</v>
      </c>
      <c r="D118" s="7">
        <v>0</v>
      </c>
      <c r="E118" s="7">
        <v>40</v>
      </c>
      <c r="F118" s="237">
        <f>(100*Pesticide!E$131)*(Pesticide!B$119+Pesticide!B$122)/(6*1000)</f>
        <v>5.1010101010101021</v>
      </c>
      <c r="G118" s="237">
        <f>(100*Pesticide!$E$131)*2*(Matériel!B$101)/(1.5*1000)</f>
        <v>7.2727272727272734</v>
      </c>
      <c r="H118" s="7">
        <v>50</v>
      </c>
      <c r="I118" s="2">
        <f t="shared" si="4"/>
        <v>207.37373737373738</v>
      </c>
      <c r="J118" s="73">
        <f t="shared" si="5"/>
        <v>2975.8383838383838</v>
      </c>
      <c r="K118" s="242"/>
    </row>
    <row r="119" spans="1:11">
      <c r="A119" s="22">
        <v>16</v>
      </c>
      <c r="B119" s="7">
        <v>80</v>
      </c>
      <c r="C119" s="7">
        <v>25</v>
      </c>
      <c r="D119" s="7">
        <v>0</v>
      </c>
      <c r="E119" s="7">
        <v>40</v>
      </c>
      <c r="F119" s="237">
        <f>(100*Pesticide!E$131)*(Pesticide!B$119+Pesticide!B$122)/(6*1000)</f>
        <v>5.1010101010101021</v>
      </c>
      <c r="G119" s="237">
        <f>(100*Pesticide!$E$131)*2*(Matériel!B$101)/(1.5*1000)</f>
        <v>7.2727272727272734</v>
      </c>
      <c r="H119" s="7">
        <v>50</v>
      </c>
      <c r="I119" s="2">
        <f t="shared" si="4"/>
        <v>207.37373737373738</v>
      </c>
      <c r="J119" s="73">
        <f t="shared" si="5"/>
        <v>2975.8383838383838</v>
      </c>
      <c r="K119" s="242"/>
    </row>
    <row r="120" spans="1:11">
      <c r="A120" s="22">
        <v>17</v>
      </c>
      <c r="B120" s="7">
        <v>80</v>
      </c>
      <c r="C120" s="7">
        <v>25</v>
      </c>
      <c r="D120" s="7">
        <v>0</v>
      </c>
      <c r="E120" s="7">
        <v>40</v>
      </c>
      <c r="F120" s="237">
        <f>(100*Pesticide!E$131)*(Pesticide!B$119+Pesticide!B$122)/(6*1000)</f>
        <v>5.1010101010101021</v>
      </c>
      <c r="G120" s="237">
        <f>(100*Pesticide!$E$131)*2*(Matériel!B$101)/(1.5*1000)</f>
        <v>7.2727272727272734</v>
      </c>
      <c r="H120" s="7">
        <v>50</v>
      </c>
      <c r="I120" s="2">
        <f t="shared" si="4"/>
        <v>207.37373737373738</v>
      </c>
      <c r="J120" s="73">
        <f t="shared" si="5"/>
        <v>2975.8383838383838</v>
      </c>
      <c r="K120" s="242"/>
    </row>
    <row r="121" spans="1:11">
      <c r="A121" s="22">
        <v>18</v>
      </c>
      <c r="B121" s="7">
        <v>80</v>
      </c>
      <c r="C121" s="7">
        <v>25</v>
      </c>
      <c r="D121" s="7">
        <v>0</v>
      </c>
      <c r="E121" s="7">
        <v>40</v>
      </c>
      <c r="F121" s="237">
        <f>(100*Pesticide!E$131)*(Pesticide!B$119+Pesticide!B$122)/(6*1000)</f>
        <v>5.1010101010101021</v>
      </c>
      <c r="G121" s="237">
        <f>(100*Pesticide!$E$131)*2*(Matériel!B$101)/(1.5*1000)</f>
        <v>7.2727272727272734</v>
      </c>
      <c r="H121" s="7">
        <v>50</v>
      </c>
      <c r="I121" s="2">
        <f t="shared" si="4"/>
        <v>207.37373737373738</v>
      </c>
      <c r="J121" s="73">
        <f t="shared" si="5"/>
        <v>2975.8383838383838</v>
      </c>
      <c r="K121" s="242"/>
    </row>
    <row r="122" spans="1:11">
      <c r="A122" s="22">
        <v>19</v>
      </c>
      <c r="B122" s="7">
        <v>80</v>
      </c>
      <c r="C122" s="7">
        <v>25</v>
      </c>
      <c r="D122" s="7">
        <v>0</v>
      </c>
      <c r="E122" s="7">
        <v>40</v>
      </c>
      <c r="F122" s="237">
        <f>(100*Pesticide!E$131)*(Pesticide!B$119+Pesticide!B$122)/(6*1000)</f>
        <v>5.1010101010101021</v>
      </c>
      <c r="G122" s="237">
        <f>(100*Pesticide!$E$131)*2*(Matériel!B$101)/(1.5*1000)</f>
        <v>7.2727272727272734</v>
      </c>
      <c r="H122" s="7">
        <v>50</v>
      </c>
      <c r="I122" s="2">
        <f t="shared" si="4"/>
        <v>207.37373737373738</v>
      </c>
      <c r="J122" s="73">
        <f t="shared" si="5"/>
        <v>2975.8383838383838</v>
      </c>
      <c r="K122" s="242"/>
    </row>
    <row r="123" spans="1:11">
      <c r="A123" s="22">
        <v>20</v>
      </c>
      <c r="B123" s="7">
        <v>80</v>
      </c>
      <c r="C123" s="7">
        <v>25</v>
      </c>
      <c r="D123" s="7">
        <v>0</v>
      </c>
      <c r="E123" s="7">
        <v>40</v>
      </c>
      <c r="F123" s="237">
        <f>(100*Pesticide!E$131)*(Pesticide!B$119+Pesticide!B$122)/(6*1000)</f>
        <v>5.1010101010101021</v>
      </c>
      <c r="G123" s="237">
        <f>(100*Pesticide!$E$131)*2*(Matériel!B$101)/(1.5*1000)</f>
        <v>7.2727272727272734</v>
      </c>
      <c r="H123" s="7">
        <v>50</v>
      </c>
      <c r="I123" s="2">
        <f t="shared" si="4"/>
        <v>207.37373737373738</v>
      </c>
      <c r="J123" s="73">
        <f t="shared" si="5"/>
        <v>2975.8383838383838</v>
      </c>
      <c r="K123" s="242"/>
    </row>
    <row r="124" spans="1:11">
      <c r="A124" s="22">
        <v>21</v>
      </c>
      <c r="B124" s="7">
        <v>80</v>
      </c>
      <c r="C124" s="7">
        <v>25</v>
      </c>
      <c r="D124" s="7">
        <v>0</v>
      </c>
      <c r="E124" s="7">
        <v>40</v>
      </c>
      <c r="F124" s="237">
        <f>(100*Pesticide!E$131)*(Pesticide!B$119+Pesticide!B$122)/(6*1000)</f>
        <v>5.1010101010101021</v>
      </c>
      <c r="G124" s="237">
        <f>(100*Pesticide!$E$131)*2*(Matériel!B$101)/(1.5*1000)</f>
        <v>7.2727272727272734</v>
      </c>
      <c r="H124" s="7">
        <v>50</v>
      </c>
      <c r="I124" s="2">
        <f t="shared" si="4"/>
        <v>207.37373737373738</v>
      </c>
      <c r="J124" s="73">
        <f t="shared" si="5"/>
        <v>2975.8383838383838</v>
      </c>
      <c r="K124" s="242"/>
    </row>
    <row r="125" spans="1:11">
      <c r="A125" s="22">
        <v>22</v>
      </c>
      <c r="B125" s="7">
        <v>80</v>
      </c>
      <c r="C125" s="7">
        <v>25</v>
      </c>
      <c r="D125" s="7">
        <v>0</v>
      </c>
      <c r="E125" s="7">
        <v>40</v>
      </c>
      <c r="F125" s="237">
        <f>(100*Pesticide!E$131)*(Pesticide!B$119+Pesticide!B$122)/(6*1000)</f>
        <v>5.1010101010101021</v>
      </c>
      <c r="G125" s="237">
        <f>(100*Pesticide!$E$131)*2*(Matériel!B$101)/(1.5*1000)</f>
        <v>7.2727272727272734</v>
      </c>
      <c r="H125" s="7">
        <v>50</v>
      </c>
      <c r="I125" s="2">
        <f t="shared" si="4"/>
        <v>207.37373737373738</v>
      </c>
      <c r="J125" s="73">
        <f t="shared" si="5"/>
        <v>2975.8383838383838</v>
      </c>
      <c r="K125" s="242"/>
    </row>
    <row r="126" spans="1:11">
      <c r="A126" s="22">
        <v>23</v>
      </c>
      <c r="B126" s="7">
        <v>80</v>
      </c>
      <c r="C126" s="7">
        <v>25</v>
      </c>
      <c r="D126" s="7">
        <v>0</v>
      </c>
      <c r="E126" s="7">
        <v>40</v>
      </c>
      <c r="F126" s="237">
        <f>(100*Pesticide!E$131)*(Pesticide!B$119+Pesticide!B$122)/(6*1000)</f>
        <v>5.1010101010101021</v>
      </c>
      <c r="G126" s="237">
        <f>(100*Pesticide!$E$131)*2*(Matériel!B$101)/(1.5*1000)</f>
        <v>7.2727272727272734</v>
      </c>
      <c r="H126" s="7">
        <v>50</v>
      </c>
      <c r="I126" s="2">
        <f t="shared" si="4"/>
        <v>207.37373737373738</v>
      </c>
      <c r="J126" s="73">
        <f t="shared" si="5"/>
        <v>2975.8383838383838</v>
      </c>
      <c r="K126" s="242"/>
    </row>
    <row r="127" spans="1:11">
      <c r="A127" s="22">
        <v>24</v>
      </c>
      <c r="B127" s="7">
        <v>80</v>
      </c>
      <c r="C127" s="7">
        <v>25</v>
      </c>
      <c r="D127" s="7">
        <v>0</v>
      </c>
      <c r="E127" s="7">
        <v>40</v>
      </c>
      <c r="F127" s="237">
        <f>(100*Pesticide!E$131)*(Pesticide!B$119+Pesticide!B$122)/(6*1000)</f>
        <v>5.1010101010101021</v>
      </c>
      <c r="G127" s="237">
        <f>(100*Pesticide!$E$131)*2*(Matériel!B$101)/(1.5*1000)</f>
        <v>7.2727272727272734</v>
      </c>
      <c r="H127" s="7">
        <v>50</v>
      </c>
      <c r="I127" s="2">
        <f t="shared" si="4"/>
        <v>207.37373737373738</v>
      </c>
      <c r="J127" s="73">
        <f t="shared" si="5"/>
        <v>2975.8383838383838</v>
      </c>
      <c r="K127" s="242"/>
    </row>
    <row r="128" spans="1:11">
      <c r="A128" s="22">
        <v>25</v>
      </c>
      <c r="B128" s="7">
        <v>0</v>
      </c>
      <c r="C128" s="7">
        <v>25</v>
      </c>
      <c r="D128" s="7">
        <v>0</v>
      </c>
      <c r="E128" s="7">
        <v>40</v>
      </c>
      <c r="F128" s="237">
        <f>(100*Pesticide!E$131)*(Pesticide!B$119+Pesticide!B$122)/(6*1000)</f>
        <v>5.1010101010101021</v>
      </c>
      <c r="G128" s="237">
        <f>(100*Pesticide!$E$131)*2*(Matériel!B$101)/(1.5*1000)</f>
        <v>7.2727272727272734</v>
      </c>
      <c r="H128" s="7">
        <v>50</v>
      </c>
      <c r="I128" s="2">
        <f t="shared" si="4"/>
        <v>127.37373737373738</v>
      </c>
      <c r="J128" s="73">
        <f t="shared" si="5"/>
        <v>1764.6383838383838</v>
      </c>
      <c r="K128" s="242"/>
    </row>
    <row r="129" spans="1:12">
      <c r="I129" s="103"/>
      <c r="J129" s="244"/>
      <c r="K129" s="113"/>
    </row>
    <row r="130" spans="1:12">
      <c r="A130" s="25"/>
      <c r="B130" s="25"/>
      <c r="C130" s="25"/>
      <c r="D130" s="25"/>
      <c r="E130" s="25"/>
      <c r="F130" s="25"/>
      <c r="G130" s="25"/>
      <c r="J130" s="22"/>
      <c r="K130" s="113"/>
    </row>
    <row r="131" spans="1:12">
      <c r="A131" s="25"/>
      <c r="B131" s="25"/>
      <c r="C131" s="25"/>
      <c r="D131" s="25"/>
      <c r="E131" s="25"/>
      <c r="F131" s="25"/>
      <c r="G131" s="25"/>
      <c r="I131" s="26"/>
      <c r="J131" s="244"/>
      <c r="K131" s="113"/>
    </row>
    <row r="132" spans="1:12">
      <c r="B132" s="25"/>
      <c r="C132" s="25"/>
      <c r="D132" s="25"/>
      <c r="E132" s="25"/>
      <c r="F132" s="25"/>
      <c r="G132" s="25"/>
      <c r="H132" s="25"/>
      <c r="K132" s="62"/>
      <c r="L132" s="113"/>
    </row>
    <row r="133" spans="1:12" ht="15.75">
      <c r="B133" s="25"/>
      <c r="C133" s="25"/>
      <c r="D133" s="25"/>
      <c r="E133" s="25"/>
      <c r="F133" s="25"/>
      <c r="G133" s="25"/>
      <c r="H133" s="25"/>
      <c r="K133" s="62"/>
      <c r="L133" s="105"/>
    </row>
    <row r="134" spans="1:12">
      <c r="B134" s="25"/>
      <c r="C134" s="64"/>
      <c r="D134" s="25"/>
      <c r="E134" s="25"/>
      <c r="F134" s="25"/>
      <c r="G134" s="25"/>
      <c r="H134" s="25"/>
      <c r="K134" s="62"/>
      <c r="L134" s="113"/>
    </row>
    <row r="135" spans="1:12">
      <c r="B135" s="25"/>
      <c r="C135" s="25"/>
      <c r="D135" s="25"/>
      <c r="E135" s="25"/>
      <c r="F135" s="25"/>
      <c r="G135" s="25"/>
      <c r="H135" s="25"/>
      <c r="K135" s="62"/>
      <c r="L135" s="113"/>
    </row>
    <row r="136" spans="1:12">
      <c r="B136" s="25"/>
      <c r="C136" s="64"/>
      <c r="D136" s="64"/>
      <c r="E136" s="25"/>
      <c r="F136" s="25"/>
      <c r="G136" s="25"/>
      <c r="H136" s="25"/>
      <c r="K136" s="62"/>
      <c r="L136" s="113"/>
    </row>
    <row r="137" spans="1:12">
      <c r="B137" s="25"/>
      <c r="C137" s="25"/>
      <c r="D137" s="25"/>
      <c r="E137" s="25"/>
      <c r="F137" s="25"/>
      <c r="G137" s="25"/>
      <c r="H137" s="25"/>
      <c r="K137" s="62"/>
      <c r="L137" s="113"/>
    </row>
    <row r="138" spans="1:12">
      <c r="B138" s="25"/>
      <c r="C138" s="66"/>
      <c r="D138" s="66"/>
      <c r="E138" s="25"/>
      <c r="F138" s="25"/>
      <c r="G138" s="25"/>
      <c r="H138" s="25"/>
      <c r="K138" s="62"/>
      <c r="L138" s="113"/>
    </row>
    <row r="139" spans="1:12" ht="15.75">
      <c r="B139" s="25"/>
      <c r="C139" s="66"/>
      <c r="D139" s="66"/>
      <c r="E139" s="25"/>
      <c r="F139" s="25"/>
      <c r="G139" s="25"/>
      <c r="H139" s="25"/>
      <c r="K139" s="62"/>
      <c r="L139" s="105"/>
    </row>
    <row r="140" spans="1:12">
      <c r="B140" s="25"/>
      <c r="C140" s="66"/>
      <c r="D140" s="66"/>
      <c r="E140" s="25"/>
      <c r="F140" s="25"/>
      <c r="G140" s="25"/>
      <c r="H140" s="25"/>
      <c r="K140" s="62"/>
      <c r="L140" s="62"/>
    </row>
    <row r="141" spans="1:12">
      <c r="B141" s="25"/>
      <c r="C141" s="65"/>
      <c r="D141" s="65"/>
      <c r="E141" s="25"/>
      <c r="F141" s="25"/>
      <c r="G141" s="25"/>
      <c r="H141" s="25"/>
      <c r="K141" s="62"/>
      <c r="L141" s="62"/>
    </row>
    <row r="142" spans="1:12">
      <c r="B142" s="25"/>
      <c r="C142" s="25"/>
      <c r="D142" s="25"/>
      <c r="E142" s="25"/>
      <c r="F142" s="25"/>
      <c r="G142" s="25"/>
      <c r="H142" s="25"/>
      <c r="K142" s="62"/>
      <c r="L142" s="113"/>
    </row>
    <row r="143" spans="1:12">
      <c r="B143" s="25"/>
      <c r="C143" s="66"/>
      <c r="D143" s="66"/>
      <c r="E143" s="25"/>
      <c r="F143" s="25"/>
      <c r="G143" s="25"/>
      <c r="H143" s="25"/>
      <c r="K143" s="62"/>
      <c r="L143" s="113"/>
    </row>
    <row r="144" spans="1:12">
      <c r="B144" s="25"/>
      <c r="C144" s="65"/>
      <c r="D144" s="65"/>
      <c r="E144" s="25"/>
      <c r="F144" s="25"/>
      <c r="G144" s="25"/>
      <c r="H144" s="25"/>
      <c r="K144" s="62"/>
      <c r="L144" s="113"/>
    </row>
    <row r="145" spans="2:12">
      <c r="B145" s="25"/>
      <c r="C145" s="66"/>
      <c r="D145" s="66"/>
      <c r="E145" s="25"/>
      <c r="F145" s="25"/>
      <c r="G145" s="25"/>
      <c r="H145" s="25"/>
      <c r="K145" s="62"/>
      <c r="L145" s="113"/>
    </row>
    <row r="146" spans="2:12">
      <c r="B146" s="25"/>
      <c r="C146" s="66"/>
      <c r="D146" s="66"/>
      <c r="E146" s="25"/>
      <c r="F146" s="25"/>
      <c r="G146" s="25"/>
      <c r="H146" s="25"/>
      <c r="K146" s="62"/>
      <c r="L146" s="113"/>
    </row>
    <row r="147" spans="2:12">
      <c r="B147" s="25"/>
      <c r="C147" s="66"/>
      <c r="D147" s="66"/>
      <c r="E147" s="25"/>
      <c r="F147" s="25"/>
      <c r="G147" s="25"/>
      <c r="H147" s="25"/>
      <c r="K147" s="62"/>
      <c r="L147" s="62"/>
    </row>
    <row r="148" spans="2:12">
      <c r="B148" s="25"/>
      <c r="C148" s="66"/>
      <c r="D148" s="66"/>
      <c r="E148" s="67"/>
      <c r="F148" s="67"/>
      <c r="G148" s="67"/>
      <c r="H148" s="67"/>
      <c r="K148" s="62"/>
      <c r="L148" s="113"/>
    </row>
    <row r="149" spans="2:12">
      <c r="B149" s="25"/>
      <c r="C149" s="66"/>
      <c r="D149" s="66"/>
      <c r="E149" s="67"/>
      <c r="F149" s="67"/>
      <c r="G149" s="67"/>
      <c r="H149" s="67"/>
      <c r="K149" s="62"/>
      <c r="L149" s="113"/>
    </row>
    <row r="150" spans="2:12">
      <c r="B150" s="25"/>
      <c r="C150" s="66"/>
      <c r="D150" s="66"/>
      <c r="E150" s="25"/>
      <c r="F150" s="25"/>
      <c r="G150" s="25"/>
      <c r="H150" s="25"/>
      <c r="K150" s="62"/>
      <c r="L150" s="62"/>
    </row>
    <row r="151" spans="2:12">
      <c r="B151" s="25"/>
      <c r="C151" s="66"/>
      <c r="D151" s="66"/>
      <c r="E151" s="25"/>
      <c r="F151" s="25"/>
      <c r="G151" s="25"/>
      <c r="H151" s="25"/>
      <c r="K151" s="62"/>
      <c r="L151" s="113"/>
    </row>
    <row r="152" spans="2:12">
      <c r="B152" s="25"/>
      <c r="C152" s="66"/>
      <c r="D152" s="66"/>
      <c r="E152" s="25"/>
      <c r="F152" s="25"/>
      <c r="G152" s="25"/>
      <c r="H152" s="25"/>
      <c r="K152" s="62"/>
      <c r="L152" s="62"/>
    </row>
    <row r="153" spans="2:12">
      <c r="B153" s="25"/>
      <c r="C153" s="66"/>
      <c r="D153" s="66"/>
      <c r="E153" s="67"/>
      <c r="F153" s="67"/>
      <c r="G153" s="67"/>
      <c r="H153" s="67"/>
      <c r="K153" s="62"/>
      <c r="L153" s="62"/>
    </row>
    <row r="154" spans="2:12">
      <c r="B154" s="25"/>
      <c r="C154" s="66"/>
      <c r="D154" s="66"/>
      <c r="E154" s="25"/>
      <c r="F154" s="25"/>
      <c r="G154" s="25"/>
      <c r="H154" s="25"/>
      <c r="K154" s="62"/>
      <c r="L154" s="62"/>
    </row>
    <row r="155" spans="2:12">
      <c r="B155" s="25"/>
      <c r="C155" s="66"/>
      <c r="D155" s="66"/>
      <c r="E155" s="25"/>
      <c r="F155" s="25"/>
      <c r="G155" s="25"/>
      <c r="H155" s="25"/>
      <c r="K155" s="62"/>
      <c r="L155" s="113"/>
    </row>
    <row r="156" spans="2:12">
      <c r="B156" s="25"/>
      <c r="C156" s="66"/>
      <c r="D156" s="66"/>
      <c r="E156" s="25"/>
      <c r="F156" s="25"/>
      <c r="G156" s="25"/>
      <c r="H156" s="25"/>
      <c r="K156" s="62"/>
      <c r="L156" s="113"/>
    </row>
    <row r="157" spans="2:12">
      <c r="B157" s="25"/>
      <c r="C157" s="66"/>
      <c r="D157" s="66"/>
      <c r="E157" s="25"/>
      <c r="F157" s="25"/>
      <c r="G157" s="25"/>
      <c r="H157" s="25"/>
      <c r="K157" s="62"/>
      <c r="L157" s="113"/>
    </row>
    <row r="158" spans="2:12">
      <c r="B158" s="25"/>
      <c r="C158" s="66"/>
      <c r="D158" s="66"/>
      <c r="E158" s="25"/>
      <c r="F158" s="25"/>
      <c r="G158" s="25"/>
      <c r="H158" s="25"/>
      <c r="K158" s="62"/>
      <c r="L158" s="113"/>
    </row>
    <row r="159" spans="2:12">
      <c r="B159" s="25"/>
      <c r="C159" s="66"/>
      <c r="D159" s="66"/>
      <c r="E159" s="25"/>
      <c r="F159" s="25"/>
      <c r="G159" s="25"/>
      <c r="H159" s="25"/>
      <c r="K159" s="62"/>
      <c r="L159" s="113"/>
    </row>
    <row r="160" spans="2:12">
      <c r="B160" s="25"/>
      <c r="C160" s="66"/>
      <c r="D160" s="66"/>
      <c r="E160" s="25"/>
      <c r="F160" s="25"/>
      <c r="G160" s="25"/>
      <c r="H160" s="25"/>
      <c r="K160" s="62"/>
      <c r="L160" s="113"/>
    </row>
    <row r="161" spans="2:12">
      <c r="B161" s="25"/>
      <c r="C161" s="66"/>
      <c r="D161" s="66"/>
      <c r="E161" s="25"/>
      <c r="F161" s="25"/>
      <c r="G161" s="25"/>
      <c r="H161" s="25"/>
      <c r="K161" s="62"/>
      <c r="L161" s="113"/>
    </row>
    <row r="162" spans="2:12">
      <c r="B162" s="25"/>
      <c r="C162" s="66"/>
      <c r="D162" s="66"/>
      <c r="E162" s="25"/>
      <c r="F162" s="25"/>
      <c r="G162" s="25"/>
      <c r="H162" s="25"/>
      <c r="K162" s="62"/>
      <c r="L162" s="113"/>
    </row>
    <row r="163" spans="2:12">
      <c r="B163" s="70"/>
      <c r="C163" s="25"/>
      <c r="D163" s="25"/>
      <c r="E163" s="25"/>
      <c r="F163" s="25"/>
      <c r="G163" s="25"/>
      <c r="H163" s="25"/>
      <c r="K163" s="62"/>
      <c r="L163" s="113"/>
    </row>
    <row r="164" spans="2:12">
      <c r="B164" s="25"/>
      <c r="C164" s="66"/>
      <c r="D164" s="66"/>
      <c r="E164" s="25"/>
      <c r="F164" s="25"/>
      <c r="G164" s="25"/>
      <c r="H164" s="25"/>
      <c r="K164" s="62"/>
      <c r="L164" s="113"/>
    </row>
    <row r="165" spans="2:12">
      <c r="B165" s="25"/>
      <c r="C165" s="66"/>
      <c r="D165" s="66"/>
      <c r="E165" s="25"/>
      <c r="F165" s="25"/>
      <c r="G165" s="25"/>
      <c r="H165" s="25"/>
      <c r="K165" s="62"/>
      <c r="L165" s="113"/>
    </row>
    <row r="166" spans="2:12">
      <c r="B166" s="25"/>
      <c r="C166" s="25"/>
      <c r="D166" s="25"/>
      <c r="E166" s="25"/>
      <c r="F166" s="25"/>
      <c r="G166" s="25"/>
      <c r="H166" s="25"/>
      <c r="K166" s="62"/>
      <c r="L166" s="113"/>
    </row>
    <row r="167" spans="2:12">
      <c r="B167" s="25"/>
      <c r="C167" s="25"/>
      <c r="D167" s="25"/>
      <c r="E167" s="25"/>
      <c r="F167" s="25"/>
      <c r="G167" s="25"/>
      <c r="H167" s="25"/>
      <c r="K167" s="62"/>
      <c r="L167" s="113"/>
    </row>
    <row r="168" spans="2:12">
      <c r="B168" s="25"/>
      <c r="C168" s="66"/>
      <c r="D168" s="66"/>
      <c r="E168" s="25"/>
      <c r="F168" s="25"/>
      <c r="G168" s="25"/>
      <c r="H168" s="25"/>
      <c r="K168" s="62"/>
      <c r="L168" s="113"/>
    </row>
    <row r="169" spans="2:12">
      <c r="B169" s="25"/>
      <c r="C169" s="66"/>
      <c r="D169" s="66"/>
      <c r="E169" s="25"/>
      <c r="F169" s="25"/>
      <c r="G169" s="25"/>
      <c r="H169" s="25"/>
      <c r="K169" s="62"/>
      <c r="L169" s="113"/>
    </row>
    <row r="170" spans="2:12">
      <c r="B170" s="25"/>
      <c r="C170" s="66"/>
      <c r="D170" s="66"/>
      <c r="E170" s="25"/>
      <c r="F170" s="25"/>
      <c r="G170" s="25"/>
      <c r="H170" s="25"/>
      <c r="K170" s="62"/>
      <c r="L170" s="113"/>
    </row>
    <row r="171" spans="2:12">
      <c r="B171" s="25"/>
      <c r="C171" s="66"/>
      <c r="D171" s="66"/>
      <c r="E171" s="25"/>
      <c r="F171" s="25"/>
      <c r="G171" s="25"/>
      <c r="H171" s="25"/>
      <c r="K171" s="62"/>
      <c r="L171" s="113"/>
    </row>
    <row r="172" spans="2:12">
      <c r="B172" s="25"/>
      <c r="C172" s="66"/>
      <c r="D172" s="66"/>
      <c r="E172" s="67"/>
      <c r="F172" s="67"/>
      <c r="G172" s="67"/>
      <c r="H172" s="67"/>
      <c r="K172" s="62"/>
      <c r="L172" s="113"/>
    </row>
    <row r="173" spans="2:12">
      <c r="B173" s="25"/>
      <c r="C173" s="66"/>
      <c r="D173" s="66"/>
      <c r="E173" s="25"/>
      <c r="F173" s="25"/>
      <c r="G173" s="25"/>
      <c r="H173" s="25"/>
      <c r="K173" s="62"/>
      <c r="L173" s="113"/>
    </row>
    <row r="174" spans="2:12">
      <c r="B174" s="25"/>
      <c r="C174" s="66"/>
      <c r="D174" s="66"/>
      <c r="E174" s="25"/>
      <c r="F174" s="25"/>
      <c r="G174" s="25"/>
      <c r="H174" s="25"/>
      <c r="K174" s="62"/>
      <c r="L174" s="113"/>
    </row>
    <row r="175" spans="2:12">
      <c r="B175" s="25"/>
      <c r="C175" s="66"/>
      <c r="D175" s="66"/>
      <c r="E175" s="25"/>
      <c r="F175" s="25"/>
      <c r="G175" s="25"/>
      <c r="H175" s="25"/>
      <c r="K175" s="62"/>
      <c r="L175" s="113"/>
    </row>
    <row r="176" spans="2:12">
      <c r="B176" s="25"/>
      <c r="C176" s="66"/>
      <c r="D176" s="66"/>
      <c r="E176" s="67"/>
      <c r="F176" s="67"/>
      <c r="G176" s="67"/>
      <c r="H176" s="67"/>
      <c r="K176" s="62"/>
      <c r="L176" s="113"/>
    </row>
    <row r="177" spans="2:12">
      <c r="B177" s="25"/>
      <c r="C177" s="66"/>
      <c r="D177" s="66"/>
      <c r="E177" s="25"/>
      <c r="F177" s="25"/>
      <c r="G177" s="25"/>
      <c r="H177" s="25"/>
      <c r="K177" s="62"/>
      <c r="L177" s="113"/>
    </row>
    <row r="178" spans="2:12">
      <c r="B178" s="25"/>
      <c r="C178" s="66"/>
      <c r="D178" s="66"/>
      <c r="E178" s="25"/>
      <c r="F178" s="25"/>
      <c r="G178" s="25"/>
      <c r="H178" s="25"/>
      <c r="K178" s="62"/>
      <c r="L178" s="113"/>
    </row>
    <row r="179" spans="2:12">
      <c r="B179" s="25"/>
      <c r="C179" s="65"/>
      <c r="D179" s="66"/>
      <c r="E179" s="25"/>
      <c r="F179" s="25"/>
      <c r="G179" s="25"/>
      <c r="H179" s="25"/>
      <c r="K179" s="62"/>
      <c r="L179" s="113"/>
    </row>
    <row r="180" spans="2:12">
      <c r="B180" s="25"/>
      <c r="C180" s="66"/>
      <c r="D180" s="65"/>
      <c r="E180" s="25"/>
      <c r="F180" s="25"/>
      <c r="G180" s="25"/>
      <c r="H180" s="25"/>
      <c r="K180" s="62"/>
      <c r="L180" s="113"/>
    </row>
    <row r="181" spans="2:12">
      <c r="B181" s="25"/>
      <c r="C181" s="66"/>
      <c r="D181" s="66"/>
      <c r="E181" s="25"/>
      <c r="F181" s="25"/>
      <c r="G181" s="25"/>
      <c r="H181" s="25"/>
      <c r="K181" s="62"/>
      <c r="L181" s="113"/>
    </row>
    <row r="182" spans="2:12">
      <c r="B182" s="25"/>
      <c r="C182" s="66"/>
      <c r="D182" s="66"/>
      <c r="E182" s="25"/>
      <c r="F182" s="25"/>
      <c r="G182" s="25"/>
      <c r="H182" s="25"/>
      <c r="K182" s="62"/>
      <c r="L182" s="113"/>
    </row>
    <row r="183" spans="2:12">
      <c r="B183" s="25"/>
      <c r="C183" s="66"/>
      <c r="D183" s="66"/>
      <c r="E183" s="25"/>
      <c r="F183" s="25"/>
      <c r="G183" s="25"/>
      <c r="H183" s="25"/>
      <c r="K183" s="62"/>
      <c r="L183" s="113"/>
    </row>
    <row r="184" spans="2:12">
      <c r="B184" s="25"/>
      <c r="C184" s="66"/>
      <c r="D184" s="66"/>
      <c r="E184" s="25"/>
      <c r="F184" s="25"/>
      <c r="G184" s="25"/>
      <c r="H184" s="25"/>
      <c r="K184" s="62"/>
      <c r="L184" s="113"/>
    </row>
    <row r="185" spans="2:12">
      <c r="B185" s="25"/>
      <c r="C185" s="66"/>
      <c r="D185" s="66"/>
      <c r="E185" s="25"/>
      <c r="F185" s="25"/>
      <c r="G185" s="25"/>
      <c r="H185" s="25"/>
      <c r="K185" s="62"/>
      <c r="L185" s="113"/>
    </row>
    <row r="186" spans="2:12">
      <c r="B186" s="25"/>
      <c r="C186" s="25"/>
      <c r="D186" s="25"/>
      <c r="E186" s="25"/>
      <c r="F186" s="25"/>
      <c r="G186" s="25"/>
      <c r="H186" s="25"/>
      <c r="K186" s="62"/>
      <c r="L186" s="113"/>
    </row>
    <row r="187" spans="2:12">
      <c r="B187" s="25"/>
      <c r="C187" s="66"/>
      <c r="D187" s="66"/>
      <c r="E187" s="25"/>
      <c r="F187" s="25"/>
      <c r="G187" s="25"/>
      <c r="H187" s="25"/>
      <c r="K187" s="62"/>
      <c r="L187" s="113"/>
    </row>
    <row r="188" spans="2:12">
      <c r="B188" s="25"/>
      <c r="C188" s="66"/>
      <c r="D188" s="66"/>
      <c r="E188" s="25"/>
      <c r="F188" s="25"/>
      <c r="G188" s="25"/>
      <c r="H188" s="25"/>
      <c r="K188" s="62"/>
      <c r="L188" s="113"/>
    </row>
    <row r="189" spans="2:12">
      <c r="B189" s="25"/>
      <c r="C189" s="66"/>
      <c r="D189" s="66"/>
      <c r="E189" s="25"/>
      <c r="F189" s="25"/>
      <c r="G189" s="25"/>
      <c r="H189" s="25"/>
      <c r="L189" s="113"/>
    </row>
    <row r="190" spans="2:12">
      <c r="B190" s="25"/>
      <c r="C190" s="65"/>
      <c r="D190" s="65"/>
      <c r="E190" s="25"/>
      <c r="F190" s="25"/>
      <c r="G190" s="25"/>
      <c r="H190" s="25"/>
      <c r="L190" s="113"/>
    </row>
    <row r="191" spans="2:12">
      <c r="B191" s="25"/>
      <c r="C191" s="66"/>
      <c r="D191" s="66"/>
      <c r="E191" s="25"/>
      <c r="F191" s="25"/>
      <c r="G191" s="25"/>
      <c r="H191" s="25"/>
      <c r="L191" s="113"/>
    </row>
    <row r="192" spans="2:12">
      <c r="B192" s="25"/>
      <c r="C192" s="66"/>
      <c r="D192" s="66"/>
      <c r="E192" s="25"/>
      <c r="F192" s="25"/>
      <c r="G192" s="25"/>
      <c r="H192" s="25"/>
      <c r="L192" s="113"/>
    </row>
    <row r="193" spans="2:12">
      <c r="B193" s="25"/>
      <c r="C193" s="66"/>
      <c r="D193" s="66"/>
      <c r="E193" s="25"/>
      <c r="F193" s="25"/>
      <c r="G193" s="25"/>
      <c r="H193" s="25"/>
      <c r="L193" s="113"/>
    </row>
    <row r="194" spans="2:12">
      <c r="B194" s="25"/>
      <c r="C194" s="66"/>
      <c r="D194" s="66"/>
      <c r="E194" s="25"/>
      <c r="F194" s="25"/>
      <c r="G194" s="25"/>
      <c r="H194" s="25"/>
      <c r="L194" s="113"/>
    </row>
    <row r="195" spans="2:12">
      <c r="B195" s="25"/>
      <c r="C195" s="66"/>
      <c r="D195" s="66"/>
      <c r="E195" s="25"/>
      <c r="F195" s="25"/>
      <c r="G195" s="25"/>
      <c r="H195" s="25"/>
      <c r="L195" s="113"/>
    </row>
    <row r="196" spans="2:12">
      <c r="B196" s="25"/>
      <c r="C196" s="66"/>
      <c r="D196" s="66"/>
      <c r="E196" s="25"/>
      <c r="F196" s="25"/>
      <c r="G196" s="25"/>
      <c r="H196" s="25"/>
      <c r="L196" s="113"/>
    </row>
    <row r="197" spans="2:12">
      <c r="B197" s="25"/>
      <c r="C197" s="66"/>
      <c r="D197" s="66"/>
      <c r="E197" s="68"/>
      <c r="F197" s="68"/>
      <c r="G197" s="68"/>
      <c r="H197" s="68"/>
      <c r="L197" s="113"/>
    </row>
    <row r="198" spans="2:12">
      <c r="B198" s="25"/>
      <c r="C198" s="66"/>
      <c r="D198" s="66"/>
      <c r="E198" s="25"/>
      <c r="F198" s="25"/>
      <c r="G198" s="25"/>
      <c r="H198" s="25"/>
      <c r="L198" s="113"/>
    </row>
    <row r="199" spans="2:12">
      <c r="B199" s="25"/>
      <c r="C199" s="66"/>
      <c r="D199" s="66"/>
      <c r="E199" s="25"/>
      <c r="F199" s="25"/>
      <c r="G199" s="25"/>
      <c r="H199" s="25"/>
      <c r="L199" s="113"/>
    </row>
    <row r="200" spans="2:12">
      <c r="B200" s="25"/>
      <c r="C200" s="66"/>
      <c r="D200" s="66"/>
      <c r="E200" s="69"/>
      <c r="F200" s="69"/>
      <c r="G200" s="69"/>
      <c r="H200" s="69"/>
      <c r="L200" s="113"/>
    </row>
    <row r="201" spans="2:12">
      <c r="B201" s="25"/>
      <c r="C201" s="66"/>
      <c r="D201" s="66"/>
      <c r="E201" s="25"/>
      <c r="F201" s="25"/>
      <c r="G201" s="25"/>
      <c r="H201" s="25"/>
      <c r="L201" s="113"/>
    </row>
    <row r="202" spans="2:12">
      <c r="B202" s="25"/>
      <c r="C202" s="25"/>
      <c r="D202" s="25"/>
      <c r="E202" s="25"/>
      <c r="F202" s="25"/>
      <c r="G202" s="25"/>
      <c r="H202" s="25"/>
      <c r="L202" s="113"/>
    </row>
    <row r="203" spans="2:12">
      <c r="B203" s="25"/>
      <c r="C203" s="66"/>
      <c r="D203" s="66"/>
      <c r="E203" s="68"/>
      <c r="F203" s="68"/>
      <c r="G203" s="68"/>
      <c r="H203" s="68"/>
      <c r="L203" s="113"/>
    </row>
    <row r="204" spans="2:12">
      <c r="B204" s="25"/>
      <c r="C204" s="25"/>
      <c r="D204" s="25"/>
      <c r="E204" s="68"/>
      <c r="F204" s="68"/>
      <c r="G204" s="68"/>
      <c r="H204" s="68"/>
      <c r="L204" s="113"/>
    </row>
    <row r="205" spans="2:12">
      <c r="B205" s="25"/>
      <c r="C205" s="25"/>
      <c r="D205" s="25"/>
      <c r="E205" s="25"/>
      <c r="F205" s="25"/>
      <c r="G205" s="25"/>
      <c r="H205" s="25"/>
      <c r="L205" s="113"/>
    </row>
    <row r="206" spans="2:12">
      <c r="B206" s="25"/>
      <c r="C206" s="25"/>
      <c r="D206" s="25"/>
      <c r="E206" s="25"/>
      <c r="F206" s="25"/>
      <c r="G206" s="25"/>
      <c r="H206" s="25"/>
      <c r="L206" s="113"/>
    </row>
    <row r="207" spans="2:12">
      <c r="B207" s="25"/>
      <c r="C207" s="64"/>
      <c r="D207" s="25"/>
      <c r="E207" s="25"/>
      <c r="F207" s="25"/>
      <c r="G207" s="25"/>
      <c r="H207" s="25"/>
      <c r="L207" s="113"/>
    </row>
    <row r="208" spans="2:12">
      <c r="B208" s="25"/>
      <c r="C208" s="25"/>
      <c r="D208" s="25"/>
      <c r="E208" s="25"/>
      <c r="F208" s="25"/>
      <c r="G208" s="25"/>
      <c r="H208" s="25"/>
      <c r="L208" s="113"/>
    </row>
    <row r="209" spans="2:12">
      <c r="B209" s="25"/>
      <c r="C209" s="64"/>
      <c r="D209" s="64"/>
      <c r="E209" s="25"/>
      <c r="F209" s="25"/>
      <c r="G209" s="25"/>
      <c r="H209" s="25"/>
      <c r="L209" s="113"/>
    </row>
    <row r="210" spans="2:12">
      <c r="B210" s="25"/>
      <c r="C210" s="25"/>
      <c r="D210" s="25"/>
      <c r="E210" s="25"/>
      <c r="F210" s="25"/>
      <c r="G210" s="25"/>
      <c r="H210" s="25"/>
      <c r="L210" s="113"/>
    </row>
    <row r="211" spans="2:12">
      <c r="B211" s="25"/>
      <c r="C211" s="66"/>
      <c r="D211" s="66"/>
      <c r="E211" s="25"/>
      <c r="F211" s="25"/>
      <c r="G211" s="25"/>
      <c r="H211" s="25"/>
      <c r="L211" s="113"/>
    </row>
    <row r="212" spans="2:12">
      <c r="B212" s="25"/>
      <c r="C212" s="66"/>
      <c r="D212" s="66"/>
      <c r="E212" s="25"/>
      <c r="F212" s="25"/>
      <c r="G212" s="25"/>
      <c r="H212" s="25"/>
      <c r="L212" s="113"/>
    </row>
    <row r="213" spans="2:12">
      <c r="B213" s="25"/>
      <c r="C213" s="66"/>
      <c r="D213" s="66"/>
      <c r="E213" s="25"/>
      <c r="F213" s="25"/>
      <c r="G213" s="25"/>
      <c r="H213" s="25"/>
      <c r="L213" s="113"/>
    </row>
    <row r="214" spans="2:12">
      <c r="B214" s="25"/>
      <c r="C214" s="25"/>
      <c r="D214" s="25"/>
      <c r="E214" s="25"/>
      <c r="F214" s="25"/>
      <c r="G214" s="25"/>
      <c r="H214" s="25"/>
      <c r="L214" s="113"/>
    </row>
    <row r="215" spans="2:12">
      <c r="B215" s="25"/>
      <c r="C215" s="66"/>
      <c r="D215" s="66"/>
      <c r="E215" s="25"/>
      <c r="F215" s="25"/>
      <c r="G215" s="25"/>
      <c r="H215" s="25"/>
      <c r="L215" s="113"/>
    </row>
    <row r="216" spans="2:12">
      <c r="B216" s="25"/>
      <c r="C216" s="65"/>
      <c r="D216" s="65"/>
      <c r="E216" s="25"/>
      <c r="F216" s="25"/>
      <c r="G216" s="25"/>
      <c r="H216" s="25"/>
      <c r="L216" s="113"/>
    </row>
    <row r="217" spans="2:12">
      <c r="B217" s="25"/>
      <c r="C217" s="66"/>
      <c r="D217" s="66"/>
      <c r="E217" s="25"/>
      <c r="F217" s="25"/>
      <c r="G217" s="25"/>
      <c r="H217" s="25"/>
      <c r="L217" s="113"/>
    </row>
    <row r="218" spans="2:12">
      <c r="B218" s="25"/>
      <c r="C218" s="66"/>
      <c r="D218" s="66"/>
      <c r="E218" s="68"/>
      <c r="F218" s="68"/>
      <c r="G218" s="68"/>
      <c r="H218" s="68"/>
      <c r="L218" s="113"/>
    </row>
    <row r="219" spans="2:12">
      <c r="B219" s="25"/>
      <c r="C219" s="66"/>
      <c r="D219" s="66"/>
      <c r="E219" s="25"/>
      <c r="F219" s="25"/>
      <c r="G219" s="25"/>
      <c r="H219" s="25"/>
      <c r="L219" s="113"/>
    </row>
    <row r="220" spans="2:12">
      <c r="B220" s="25"/>
      <c r="C220" s="66"/>
      <c r="D220" s="66"/>
      <c r="E220" s="25"/>
      <c r="F220" s="25"/>
      <c r="G220" s="25"/>
      <c r="H220" s="25"/>
      <c r="L220" s="113"/>
    </row>
    <row r="221" spans="2:12">
      <c r="B221" s="25"/>
      <c r="C221" s="66"/>
      <c r="D221" s="66"/>
      <c r="E221" s="25"/>
      <c r="F221" s="25"/>
      <c r="G221" s="25"/>
      <c r="H221" s="25"/>
      <c r="L221" s="113"/>
    </row>
    <row r="222" spans="2:12">
      <c r="B222" s="25"/>
      <c r="C222" s="66"/>
      <c r="D222" s="66"/>
      <c r="E222" s="25"/>
      <c r="F222" s="25"/>
      <c r="G222" s="25"/>
      <c r="H222" s="25"/>
      <c r="L222" s="113"/>
    </row>
    <row r="223" spans="2:12">
      <c r="B223" s="25"/>
      <c r="C223" s="66"/>
      <c r="D223" s="66"/>
      <c r="E223" s="25"/>
      <c r="F223" s="25"/>
      <c r="G223" s="25"/>
      <c r="H223" s="25"/>
      <c r="L223" s="113"/>
    </row>
    <row r="224" spans="2:12">
      <c r="B224" s="25"/>
      <c r="C224" s="25"/>
      <c r="D224" s="25"/>
      <c r="E224" s="25"/>
      <c r="F224" s="25"/>
      <c r="G224" s="25"/>
      <c r="H224" s="25"/>
      <c r="L224" s="113"/>
    </row>
    <row r="225" spans="2:12">
      <c r="B225" s="25"/>
      <c r="C225" s="66"/>
      <c r="D225" s="66"/>
      <c r="E225" s="25"/>
      <c r="F225" s="25"/>
      <c r="G225" s="25"/>
      <c r="H225" s="25"/>
      <c r="L225" s="113"/>
    </row>
    <row r="226" spans="2:12">
      <c r="B226" s="25"/>
      <c r="C226" s="66"/>
      <c r="D226" s="66"/>
      <c r="E226" s="25"/>
      <c r="F226" s="25"/>
      <c r="G226" s="25"/>
      <c r="H226" s="25"/>
      <c r="L226" s="113"/>
    </row>
    <row r="227" spans="2:12">
      <c r="B227" s="25"/>
      <c r="C227" s="25"/>
      <c r="D227" s="25"/>
      <c r="E227" s="25"/>
      <c r="F227" s="25"/>
      <c r="G227" s="25"/>
      <c r="H227" s="25"/>
      <c r="L227" s="113"/>
    </row>
    <row r="228" spans="2:12">
      <c r="B228" s="25"/>
      <c r="C228" s="25"/>
      <c r="D228" s="25"/>
      <c r="E228" s="25"/>
      <c r="F228" s="25"/>
      <c r="G228" s="25"/>
      <c r="H228" s="25"/>
      <c r="L228" s="113"/>
    </row>
    <row r="229" spans="2:12">
      <c r="B229" s="25"/>
      <c r="C229" s="66"/>
      <c r="D229" s="66"/>
      <c r="E229" s="25"/>
      <c r="F229" s="25"/>
      <c r="G229" s="25"/>
      <c r="H229" s="25"/>
      <c r="L229" s="113"/>
    </row>
    <row r="230" spans="2:12">
      <c r="B230" s="25"/>
      <c r="C230" s="25"/>
      <c r="D230" s="25"/>
      <c r="E230" s="25"/>
      <c r="F230" s="25"/>
      <c r="G230" s="25"/>
      <c r="H230" s="25"/>
      <c r="L230" s="113"/>
    </row>
    <row r="231" spans="2:12">
      <c r="B231" s="25"/>
      <c r="C231" s="25"/>
      <c r="D231" s="25"/>
      <c r="E231" s="25"/>
      <c r="F231" s="25"/>
      <c r="G231" s="25"/>
      <c r="H231" s="25"/>
      <c r="L231" s="113"/>
    </row>
    <row r="232" spans="2:12">
      <c r="B232" s="25"/>
      <c r="C232" s="25"/>
      <c r="D232" s="25"/>
      <c r="E232" s="25"/>
      <c r="F232" s="25"/>
      <c r="G232" s="25"/>
      <c r="H232" s="25"/>
      <c r="L232" s="113"/>
    </row>
    <row r="233" spans="2:12">
      <c r="B233" s="25"/>
      <c r="C233" s="66"/>
      <c r="D233" s="66"/>
      <c r="E233" s="25"/>
      <c r="F233" s="25"/>
      <c r="G233" s="25"/>
      <c r="H233" s="25"/>
      <c r="L233" s="113"/>
    </row>
    <row r="234" spans="2:12">
      <c r="B234" s="25"/>
      <c r="C234" s="66"/>
      <c r="D234" s="66"/>
      <c r="E234" s="25"/>
      <c r="F234" s="25"/>
      <c r="G234" s="25"/>
      <c r="H234" s="25"/>
      <c r="L234" s="113"/>
    </row>
    <row r="235" spans="2:12">
      <c r="B235" s="25"/>
      <c r="C235" s="66"/>
      <c r="D235" s="66"/>
      <c r="E235" s="25"/>
      <c r="F235" s="25"/>
      <c r="G235" s="25"/>
      <c r="H235" s="25"/>
      <c r="L235" s="113"/>
    </row>
    <row r="236" spans="2:12">
      <c r="B236" s="25"/>
      <c r="C236" s="66"/>
      <c r="D236" s="66"/>
      <c r="E236" s="25"/>
      <c r="F236" s="25"/>
      <c r="G236" s="25"/>
      <c r="H236" s="25"/>
      <c r="L236" s="113"/>
    </row>
    <row r="237" spans="2:12">
      <c r="B237" s="25"/>
      <c r="C237" s="66"/>
      <c r="D237" s="66"/>
      <c r="E237" s="25"/>
      <c r="F237" s="25"/>
      <c r="G237" s="25"/>
      <c r="H237" s="25"/>
      <c r="L237" s="113"/>
    </row>
    <row r="238" spans="2:12">
      <c r="B238" s="25"/>
      <c r="C238" s="66"/>
      <c r="D238" s="66"/>
      <c r="E238" s="25"/>
      <c r="F238" s="25"/>
      <c r="G238" s="25"/>
      <c r="H238" s="25"/>
      <c r="L238" s="113"/>
    </row>
    <row r="239" spans="2:12">
      <c r="B239" s="25"/>
      <c r="C239" s="66"/>
      <c r="D239" s="66"/>
      <c r="E239" s="25"/>
      <c r="F239" s="25"/>
      <c r="G239" s="25"/>
      <c r="H239" s="25"/>
      <c r="L239" s="113"/>
    </row>
    <row r="240" spans="2:12">
      <c r="B240" s="25"/>
      <c r="C240" s="66"/>
      <c r="D240" s="66"/>
      <c r="E240" s="25"/>
      <c r="F240" s="25"/>
      <c r="G240" s="25"/>
      <c r="H240" s="25"/>
      <c r="L240" s="113"/>
    </row>
    <row r="241" spans="2:12">
      <c r="B241" s="25"/>
      <c r="C241" s="66"/>
      <c r="D241" s="66"/>
      <c r="E241" s="25"/>
      <c r="F241" s="25"/>
      <c r="G241" s="25"/>
      <c r="H241" s="25"/>
      <c r="L241" s="113"/>
    </row>
    <row r="242" spans="2:12">
      <c r="B242" s="25"/>
      <c r="C242" s="66"/>
      <c r="D242" s="66"/>
      <c r="E242" s="25"/>
      <c r="F242" s="25"/>
      <c r="G242" s="25"/>
      <c r="H242" s="25"/>
      <c r="L242" s="113"/>
    </row>
    <row r="243" spans="2:12">
      <c r="B243" s="25"/>
      <c r="C243" s="66"/>
      <c r="D243" s="66"/>
      <c r="E243" s="25"/>
      <c r="F243" s="25"/>
      <c r="G243" s="25"/>
      <c r="H243" s="25"/>
      <c r="L243" s="113"/>
    </row>
    <row r="244" spans="2:12">
      <c r="B244" s="25"/>
      <c r="C244" s="66"/>
      <c r="D244" s="66"/>
      <c r="E244" s="67"/>
      <c r="F244" s="67"/>
      <c r="G244" s="67"/>
      <c r="H244" s="67"/>
      <c r="L244" s="113"/>
    </row>
    <row r="245" spans="2:12">
      <c r="B245" s="25"/>
      <c r="C245" s="65"/>
      <c r="D245" s="66"/>
      <c r="E245" s="67"/>
      <c r="F245" s="67"/>
      <c r="G245" s="67"/>
      <c r="H245" s="67"/>
      <c r="L245" s="113"/>
    </row>
    <row r="246" spans="2:12">
      <c r="B246" s="25"/>
      <c r="C246" s="66"/>
      <c r="D246" s="65"/>
      <c r="E246" s="67"/>
      <c r="F246" s="67"/>
      <c r="G246" s="67"/>
      <c r="H246" s="67"/>
      <c r="L246" s="113"/>
    </row>
    <row r="247" spans="2:12">
      <c r="B247" s="25"/>
      <c r="C247" s="66"/>
      <c r="D247" s="66"/>
      <c r="E247" s="25"/>
      <c r="F247" s="25"/>
      <c r="G247" s="25"/>
      <c r="H247" s="25"/>
      <c r="L247" s="113"/>
    </row>
    <row r="248" spans="2:12">
      <c r="B248" s="25"/>
      <c r="C248" s="66"/>
      <c r="D248" s="66"/>
      <c r="E248" s="25"/>
      <c r="F248" s="25"/>
      <c r="G248" s="25"/>
      <c r="H248" s="25"/>
      <c r="L248" s="113"/>
    </row>
    <row r="249" spans="2:12">
      <c r="B249" s="25"/>
      <c r="C249" s="66"/>
      <c r="D249" s="66"/>
      <c r="E249" s="25"/>
      <c r="F249" s="25"/>
      <c r="G249" s="25"/>
      <c r="H249" s="25"/>
      <c r="L249" s="113"/>
    </row>
    <row r="250" spans="2:12">
      <c r="B250" s="25"/>
      <c r="C250" s="66"/>
      <c r="D250" s="66"/>
      <c r="E250" s="25"/>
      <c r="F250" s="25"/>
      <c r="G250" s="25"/>
      <c r="H250" s="25"/>
      <c r="L250" s="113"/>
    </row>
    <row r="251" spans="2:12">
      <c r="B251" s="25"/>
      <c r="C251" s="66"/>
      <c r="D251" s="66"/>
      <c r="E251" s="25"/>
      <c r="F251" s="25"/>
      <c r="G251" s="25"/>
      <c r="H251" s="25"/>
      <c r="L251" s="113"/>
    </row>
    <row r="252" spans="2:12">
      <c r="B252" s="25"/>
      <c r="C252" s="25"/>
      <c r="D252" s="25"/>
      <c r="E252" s="25"/>
      <c r="F252" s="25"/>
      <c r="G252" s="25"/>
      <c r="H252" s="25"/>
      <c r="L252" s="113"/>
    </row>
    <row r="253" spans="2:12">
      <c r="B253" s="25"/>
      <c r="C253" s="66"/>
      <c r="D253" s="66"/>
      <c r="E253" s="25"/>
      <c r="F253" s="25"/>
      <c r="G253" s="25"/>
      <c r="H253" s="25"/>
      <c r="L253" s="113"/>
    </row>
    <row r="254" spans="2:12">
      <c r="B254" s="25"/>
      <c r="C254" s="66"/>
      <c r="D254" s="66"/>
      <c r="E254" s="25"/>
      <c r="F254" s="25"/>
      <c r="G254" s="25"/>
      <c r="H254" s="25"/>
      <c r="L254" s="113"/>
    </row>
    <row r="255" spans="2:12">
      <c r="B255" s="25"/>
      <c r="C255" s="66"/>
      <c r="D255" s="66"/>
      <c r="E255" s="25"/>
      <c r="F255" s="25"/>
      <c r="G255" s="25"/>
      <c r="H255" s="25"/>
      <c r="L255" s="113"/>
    </row>
    <row r="256" spans="2:12">
      <c r="B256" s="25"/>
      <c r="C256" s="65"/>
      <c r="D256" s="65"/>
      <c r="E256" s="25"/>
      <c r="F256" s="25"/>
      <c r="G256" s="25"/>
      <c r="H256" s="25"/>
      <c r="L256" s="113"/>
    </row>
    <row r="257" spans="2:12">
      <c r="B257" s="25"/>
      <c r="C257" s="66"/>
      <c r="D257" s="66"/>
      <c r="E257" s="25"/>
      <c r="F257" s="25"/>
      <c r="G257" s="25"/>
      <c r="H257" s="25"/>
      <c r="L257" s="113"/>
    </row>
    <row r="258" spans="2:12">
      <c r="B258" s="25"/>
      <c r="C258" s="66"/>
      <c r="D258" s="66"/>
      <c r="E258" s="25"/>
      <c r="F258" s="25"/>
      <c r="G258" s="25"/>
      <c r="H258" s="25"/>
      <c r="L258" s="113"/>
    </row>
    <row r="259" spans="2:12">
      <c r="B259" s="25"/>
      <c r="C259" s="66"/>
      <c r="D259" s="66"/>
      <c r="E259" s="25"/>
      <c r="F259" s="25"/>
      <c r="G259" s="25"/>
      <c r="H259" s="25"/>
      <c r="L259" s="113"/>
    </row>
    <row r="260" spans="2:12">
      <c r="B260" s="25"/>
      <c r="C260" s="66"/>
      <c r="D260" s="66"/>
      <c r="E260" s="25"/>
      <c r="F260" s="25"/>
      <c r="G260" s="25"/>
      <c r="H260" s="25"/>
      <c r="L260" s="113"/>
    </row>
    <row r="261" spans="2:12">
      <c r="B261" s="25"/>
      <c r="C261" s="66"/>
      <c r="D261" s="66"/>
      <c r="E261" s="25"/>
      <c r="F261" s="25"/>
      <c r="G261" s="25"/>
      <c r="H261" s="25"/>
      <c r="L261" s="113"/>
    </row>
    <row r="262" spans="2:12">
      <c r="B262" s="25"/>
      <c r="C262" s="66"/>
      <c r="D262" s="66"/>
      <c r="E262" s="68"/>
      <c r="F262" s="68"/>
      <c r="G262" s="68"/>
      <c r="H262" s="68"/>
      <c r="L262" s="113"/>
    </row>
    <row r="263" spans="2:12">
      <c r="B263" s="25"/>
      <c r="C263" s="66"/>
      <c r="D263" s="66"/>
      <c r="E263" s="25"/>
      <c r="F263" s="25"/>
      <c r="G263" s="25"/>
      <c r="H263" s="25"/>
      <c r="L263" s="113"/>
    </row>
    <row r="264" spans="2:12">
      <c r="B264" s="25"/>
      <c r="C264" s="66"/>
      <c r="D264" s="66"/>
      <c r="E264" s="25"/>
      <c r="F264" s="25"/>
      <c r="G264" s="25"/>
      <c r="H264" s="25"/>
      <c r="L264" s="113"/>
    </row>
    <row r="265" spans="2:12">
      <c r="B265" s="25"/>
      <c r="C265" s="66"/>
      <c r="D265" s="66"/>
      <c r="E265" s="25"/>
      <c r="F265" s="25"/>
      <c r="G265" s="25"/>
      <c r="H265" s="25"/>
      <c r="L265" s="113"/>
    </row>
    <row r="266" spans="2:12">
      <c r="B266" s="25"/>
      <c r="C266" s="66"/>
      <c r="D266" s="66"/>
      <c r="E266" s="25"/>
      <c r="F266" s="25"/>
      <c r="G266" s="25"/>
      <c r="H266" s="25"/>
      <c r="L266" s="113"/>
    </row>
    <row r="267" spans="2:12">
      <c r="B267" s="25"/>
      <c r="C267" s="66"/>
      <c r="D267" s="66"/>
      <c r="E267" s="25"/>
      <c r="F267" s="25"/>
      <c r="G267" s="25"/>
      <c r="H267" s="25"/>
      <c r="L267" s="113"/>
    </row>
    <row r="268" spans="2:12">
      <c r="B268" s="25"/>
      <c r="C268" s="25"/>
      <c r="D268" s="25"/>
      <c r="E268" s="25"/>
      <c r="F268" s="25"/>
      <c r="G268" s="25"/>
      <c r="H268" s="25"/>
      <c r="L268" s="113"/>
    </row>
    <row r="269" spans="2:12">
      <c r="B269" s="25"/>
      <c r="C269" s="25"/>
      <c r="D269" s="25"/>
      <c r="E269" s="25"/>
      <c r="F269" s="25"/>
      <c r="G269" s="25"/>
      <c r="H269" s="25"/>
      <c r="L269" s="113"/>
    </row>
    <row r="270" spans="2:12">
      <c r="B270" s="25"/>
      <c r="C270" s="25"/>
      <c r="D270" s="25"/>
      <c r="E270" s="25"/>
      <c r="F270" s="25"/>
      <c r="G270" s="25"/>
      <c r="H270" s="25"/>
      <c r="L270" s="113"/>
    </row>
    <row r="271" spans="2:12">
      <c r="B271" s="25"/>
      <c r="C271" s="25"/>
      <c r="D271" s="25"/>
      <c r="E271" s="25"/>
      <c r="F271" s="25"/>
      <c r="G271" s="25"/>
      <c r="H271" s="25"/>
      <c r="L271" s="113"/>
    </row>
    <row r="272" spans="2:12">
      <c r="B272" s="25"/>
      <c r="C272" s="25"/>
      <c r="D272" s="25"/>
      <c r="E272" s="25"/>
      <c r="F272" s="25"/>
      <c r="G272" s="25"/>
      <c r="H272" s="25"/>
      <c r="L272" s="113"/>
    </row>
    <row r="273" spans="2:12">
      <c r="B273" s="25"/>
      <c r="C273" s="64"/>
      <c r="D273" s="25"/>
      <c r="E273" s="25"/>
      <c r="F273" s="25"/>
      <c r="G273" s="25"/>
      <c r="H273" s="25"/>
      <c r="L273" s="113"/>
    </row>
    <row r="274" spans="2:12">
      <c r="B274" s="25"/>
      <c r="C274" s="25"/>
      <c r="D274" s="25"/>
      <c r="E274" s="25"/>
      <c r="F274" s="25"/>
      <c r="G274" s="25"/>
      <c r="H274" s="25"/>
      <c r="L274" s="113"/>
    </row>
    <row r="275" spans="2:12">
      <c r="B275" s="25"/>
      <c r="C275" s="64"/>
      <c r="D275" s="64"/>
      <c r="E275" s="25"/>
      <c r="F275" s="25"/>
      <c r="G275" s="25"/>
      <c r="H275" s="25"/>
      <c r="L275" s="113"/>
    </row>
    <row r="276" spans="2:12">
      <c r="B276" s="25"/>
      <c r="C276" s="25"/>
      <c r="D276" s="25"/>
      <c r="E276" s="25"/>
      <c r="F276" s="25"/>
      <c r="G276" s="25"/>
      <c r="H276" s="25"/>
      <c r="L276" s="113"/>
    </row>
    <row r="277" spans="2:12">
      <c r="B277" s="25"/>
      <c r="C277" s="66"/>
      <c r="D277" s="66"/>
      <c r="E277" s="25"/>
      <c r="F277" s="25"/>
      <c r="G277" s="25"/>
      <c r="H277" s="25"/>
      <c r="L277" s="113"/>
    </row>
    <row r="278" spans="2:12">
      <c r="B278" s="25"/>
      <c r="C278" s="66"/>
      <c r="D278" s="66"/>
      <c r="E278" s="25"/>
      <c r="F278" s="25"/>
      <c r="G278" s="25"/>
      <c r="H278" s="25"/>
      <c r="L278" s="113"/>
    </row>
    <row r="279" spans="2:12">
      <c r="B279" s="25"/>
      <c r="C279" s="66"/>
      <c r="D279" s="66"/>
      <c r="E279" s="25"/>
      <c r="F279" s="25"/>
      <c r="G279" s="25"/>
      <c r="H279" s="25"/>
      <c r="L279" s="113"/>
    </row>
    <row r="280" spans="2:12">
      <c r="B280" s="25"/>
      <c r="C280" s="25"/>
      <c r="D280" s="25"/>
      <c r="E280" s="25"/>
      <c r="F280" s="25"/>
      <c r="G280" s="25"/>
      <c r="H280" s="25"/>
      <c r="L280" s="113"/>
    </row>
    <row r="281" spans="2:12">
      <c r="B281" s="25"/>
      <c r="C281" s="66"/>
      <c r="D281" s="66"/>
      <c r="E281" s="25"/>
      <c r="F281" s="25"/>
      <c r="G281" s="25"/>
      <c r="H281" s="25"/>
      <c r="L281" s="113"/>
    </row>
    <row r="282" spans="2:12">
      <c r="B282" s="25"/>
      <c r="C282" s="65"/>
      <c r="D282" s="65"/>
      <c r="E282" s="25"/>
      <c r="F282" s="25"/>
      <c r="G282" s="25"/>
      <c r="H282" s="25"/>
      <c r="L282" s="113"/>
    </row>
    <row r="283" spans="2:12">
      <c r="B283" s="25"/>
      <c r="C283" s="66"/>
      <c r="D283" s="66"/>
      <c r="E283" s="68"/>
      <c r="F283" s="68"/>
      <c r="G283" s="68"/>
      <c r="H283" s="68"/>
      <c r="L283" s="113"/>
    </row>
    <row r="284" spans="2:12">
      <c r="B284" s="25"/>
      <c r="C284" s="66"/>
      <c r="D284" s="66"/>
      <c r="E284" s="25"/>
      <c r="F284" s="25"/>
      <c r="G284" s="25"/>
      <c r="H284" s="25"/>
      <c r="L284" s="113"/>
    </row>
    <row r="285" spans="2:12">
      <c r="B285" s="25"/>
      <c r="C285" s="66"/>
      <c r="D285" s="66"/>
      <c r="E285" s="25"/>
      <c r="F285" s="25"/>
      <c r="G285" s="25"/>
      <c r="H285" s="25"/>
      <c r="L285" s="113"/>
    </row>
    <row r="286" spans="2:12">
      <c r="B286" s="25"/>
      <c r="C286" s="66"/>
      <c r="D286" s="66"/>
      <c r="E286" s="25"/>
      <c r="F286" s="25"/>
      <c r="G286" s="25"/>
      <c r="H286" s="25"/>
      <c r="L286" s="113"/>
    </row>
    <row r="287" spans="2:12">
      <c r="B287" s="25"/>
      <c r="C287" s="66"/>
      <c r="D287" s="66"/>
      <c r="E287" s="68"/>
      <c r="F287" s="68"/>
      <c r="G287" s="68"/>
      <c r="H287" s="68"/>
      <c r="L287" s="113"/>
    </row>
    <row r="288" spans="2:12">
      <c r="B288" s="25"/>
      <c r="C288" s="66"/>
      <c r="D288" s="66"/>
      <c r="E288" s="25"/>
      <c r="F288" s="25"/>
      <c r="G288" s="25"/>
      <c r="H288" s="25"/>
      <c r="L288" s="113"/>
    </row>
    <row r="289" spans="2:12">
      <c r="B289" s="25"/>
      <c r="C289" s="66"/>
      <c r="D289" s="66"/>
      <c r="E289" s="25"/>
      <c r="F289" s="25"/>
      <c r="G289" s="25"/>
      <c r="H289" s="25"/>
      <c r="L289" s="113"/>
    </row>
    <row r="290" spans="2:12">
      <c r="B290" s="63"/>
      <c r="C290" s="25"/>
      <c r="D290" s="25"/>
      <c r="E290" s="68"/>
      <c r="F290" s="68"/>
      <c r="G290" s="68"/>
      <c r="H290" s="68"/>
      <c r="L290" s="113"/>
    </row>
    <row r="291" spans="2:12">
      <c r="B291" s="25"/>
      <c r="C291" s="66"/>
      <c r="D291" s="66"/>
      <c r="E291" s="25"/>
      <c r="F291" s="25"/>
      <c r="G291" s="25"/>
      <c r="H291" s="25"/>
      <c r="L291" s="113"/>
    </row>
    <row r="292" spans="2:12">
      <c r="B292" s="25"/>
      <c r="C292" s="66"/>
      <c r="D292" s="66"/>
      <c r="E292" s="25"/>
      <c r="F292" s="25"/>
      <c r="G292" s="25"/>
      <c r="H292" s="25"/>
      <c r="L292" s="113"/>
    </row>
    <row r="293" spans="2:12">
      <c r="B293" s="25"/>
      <c r="C293" s="25"/>
      <c r="D293" s="25"/>
      <c r="E293" s="25"/>
      <c r="F293" s="25"/>
      <c r="G293" s="25"/>
      <c r="H293" s="25"/>
      <c r="L293" s="113"/>
    </row>
    <row r="294" spans="2:12">
      <c r="B294" s="25"/>
      <c r="C294" s="25"/>
      <c r="D294" s="25"/>
      <c r="E294" s="25"/>
      <c r="F294" s="25"/>
      <c r="G294" s="25"/>
      <c r="H294" s="25"/>
      <c r="L294" s="113"/>
    </row>
    <row r="295" spans="2:12">
      <c r="B295" s="25"/>
      <c r="C295" s="66"/>
      <c r="D295" s="66"/>
      <c r="E295" s="25"/>
      <c r="F295" s="25"/>
      <c r="G295" s="25"/>
      <c r="H295" s="25"/>
      <c r="L295" s="113"/>
    </row>
    <row r="296" spans="2:12">
      <c r="B296" s="25"/>
      <c r="C296" s="25"/>
      <c r="D296" s="25"/>
      <c r="E296" s="25"/>
      <c r="F296" s="25"/>
      <c r="G296" s="25"/>
      <c r="H296" s="25"/>
      <c r="L296" s="113"/>
    </row>
    <row r="297" spans="2:12">
      <c r="B297" s="25"/>
      <c r="C297" s="25"/>
      <c r="D297" s="25"/>
      <c r="E297" s="25"/>
      <c r="F297" s="25"/>
      <c r="G297" s="25"/>
      <c r="H297" s="25"/>
      <c r="L297" s="113"/>
    </row>
    <row r="298" spans="2:12">
      <c r="B298" s="25"/>
      <c r="C298" s="25"/>
      <c r="D298" s="25"/>
      <c r="E298" s="25"/>
      <c r="F298" s="25"/>
      <c r="G298" s="25"/>
      <c r="H298" s="25"/>
      <c r="L298" s="113"/>
    </row>
    <row r="299" spans="2:12">
      <c r="B299" s="25"/>
      <c r="C299" s="66"/>
      <c r="D299" s="66"/>
      <c r="E299" s="25"/>
      <c r="F299" s="25"/>
      <c r="G299" s="25"/>
      <c r="H299" s="25"/>
      <c r="L299" s="113"/>
    </row>
    <row r="300" spans="2:12">
      <c r="B300" s="25"/>
      <c r="C300" s="66"/>
      <c r="D300" s="66"/>
      <c r="E300" s="25"/>
      <c r="F300" s="25"/>
      <c r="G300" s="25"/>
      <c r="H300" s="25"/>
      <c r="L300" s="113"/>
    </row>
    <row r="301" spans="2:12">
      <c r="B301" s="25"/>
      <c r="C301" s="66"/>
      <c r="D301" s="66"/>
      <c r="E301" s="25"/>
      <c r="F301" s="25"/>
      <c r="G301" s="25"/>
      <c r="H301" s="25"/>
      <c r="L301" s="113"/>
    </row>
    <row r="302" spans="2:12">
      <c r="B302" s="25"/>
      <c r="C302" s="66"/>
      <c r="D302" s="66"/>
      <c r="E302" s="25"/>
      <c r="F302" s="25"/>
      <c r="G302" s="25"/>
      <c r="H302" s="25"/>
      <c r="L302" s="113"/>
    </row>
    <row r="303" spans="2:12">
      <c r="B303" s="25"/>
      <c r="C303" s="66"/>
      <c r="D303" s="66"/>
      <c r="E303" s="25"/>
      <c r="F303" s="25"/>
      <c r="G303" s="25"/>
      <c r="H303" s="25"/>
      <c r="L303" s="113"/>
    </row>
    <row r="304" spans="2:12">
      <c r="B304" s="25"/>
      <c r="C304" s="25"/>
      <c r="D304" s="25"/>
      <c r="E304" s="25"/>
      <c r="F304" s="25"/>
      <c r="G304" s="25"/>
      <c r="H304" s="25"/>
      <c r="L304" s="113"/>
    </row>
    <row r="305" spans="2:12">
      <c r="B305" s="25"/>
      <c r="C305" s="66"/>
      <c r="D305" s="66"/>
      <c r="E305" s="25"/>
      <c r="F305" s="25"/>
      <c r="G305" s="25"/>
      <c r="H305" s="25"/>
      <c r="L305" s="113"/>
    </row>
    <row r="306" spans="2:12">
      <c r="B306" s="25"/>
      <c r="C306" s="66"/>
      <c r="D306" s="66"/>
      <c r="E306" s="25"/>
      <c r="F306" s="25"/>
      <c r="G306" s="25"/>
      <c r="H306" s="25"/>
      <c r="L306" s="113"/>
    </row>
    <row r="307" spans="2:12">
      <c r="B307" s="25"/>
      <c r="C307" s="66"/>
      <c r="D307" s="66"/>
      <c r="E307" s="25"/>
      <c r="F307" s="25"/>
      <c r="G307" s="25"/>
      <c r="H307" s="25"/>
      <c r="L307" s="113"/>
    </row>
    <row r="308" spans="2:12">
      <c r="B308" s="25"/>
      <c r="C308" s="66"/>
      <c r="D308" s="66"/>
      <c r="E308" s="25"/>
      <c r="F308" s="25"/>
      <c r="G308" s="25"/>
      <c r="H308" s="25"/>
      <c r="L308" s="113"/>
    </row>
    <row r="309" spans="2:12">
      <c r="B309" s="25"/>
      <c r="C309" s="66"/>
      <c r="D309" s="66"/>
      <c r="E309" s="25"/>
      <c r="F309" s="25"/>
      <c r="G309" s="25"/>
      <c r="H309" s="25"/>
      <c r="L309" s="113"/>
    </row>
    <row r="310" spans="2:12">
      <c r="B310" s="25"/>
      <c r="C310" s="66"/>
      <c r="D310" s="66"/>
      <c r="E310" s="68"/>
      <c r="F310" s="68"/>
      <c r="G310" s="68"/>
      <c r="H310" s="68"/>
      <c r="L310" s="113"/>
    </row>
    <row r="311" spans="2:12">
      <c r="B311" s="25"/>
      <c r="C311" s="65"/>
      <c r="D311" s="66"/>
      <c r="E311" s="68"/>
      <c r="F311" s="68"/>
      <c r="G311" s="68"/>
      <c r="H311" s="68"/>
      <c r="L311" s="113"/>
    </row>
    <row r="312" spans="2:12">
      <c r="B312" s="25"/>
      <c r="C312" s="66"/>
      <c r="D312" s="65"/>
      <c r="E312" s="68"/>
      <c r="F312" s="68"/>
      <c r="G312" s="68"/>
      <c r="H312" s="68"/>
      <c r="L312" s="113"/>
    </row>
    <row r="313" spans="2:12">
      <c r="B313" s="25"/>
      <c r="C313" s="66"/>
      <c r="D313" s="66"/>
      <c r="E313" s="25"/>
      <c r="F313" s="25"/>
      <c r="G313" s="25"/>
      <c r="H313" s="25"/>
      <c r="L313" s="113"/>
    </row>
    <row r="314" spans="2:12">
      <c r="B314" s="25"/>
      <c r="C314" s="66"/>
      <c r="D314" s="66"/>
      <c r="E314" s="25"/>
      <c r="F314" s="25"/>
      <c r="G314" s="25"/>
      <c r="H314" s="25"/>
      <c r="L314" s="113"/>
    </row>
    <row r="315" spans="2:12">
      <c r="B315" s="25"/>
      <c r="C315" s="66"/>
      <c r="D315" s="66"/>
      <c r="E315" s="25"/>
      <c r="F315" s="25"/>
      <c r="G315" s="25"/>
      <c r="H315" s="25"/>
      <c r="L315" s="113"/>
    </row>
    <row r="316" spans="2:12">
      <c r="B316" s="25"/>
      <c r="C316" s="66"/>
      <c r="D316" s="66"/>
      <c r="E316" s="25"/>
      <c r="F316" s="25"/>
      <c r="G316" s="25"/>
      <c r="H316" s="25"/>
      <c r="L316" s="113"/>
    </row>
    <row r="317" spans="2:12">
      <c r="B317" s="25"/>
      <c r="C317" s="66"/>
      <c r="D317" s="66"/>
      <c r="E317" s="25"/>
      <c r="F317" s="25"/>
      <c r="G317" s="25"/>
      <c r="H317" s="25"/>
      <c r="L317" s="113"/>
    </row>
    <row r="318" spans="2:12">
      <c r="B318" s="25"/>
      <c r="C318" s="25"/>
      <c r="D318" s="25"/>
      <c r="E318" s="25"/>
      <c r="F318" s="25"/>
      <c r="G318" s="25"/>
      <c r="H318" s="25"/>
      <c r="L318" s="113"/>
    </row>
    <row r="319" spans="2:12">
      <c r="B319" s="25"/>
      <c r="C319" s="66"/>
      <c r="D319" s="66"/>
      <c r="E319" s="25"/>
      <c r="F319" s="25"/>
      <c r="G319" s="25"/>
      <c r="H319" s="25"/>
      <c r="L319" s="113"/>
    </row>
    <row r="320" spans="2:12">
      <c r="B320" s="25"/>
      <c r="C320" s="66"/>
      <c r="D320" s="66"/>
      <c r="E320" s="25"/>
      <c r="F320" s="25"/>
      <c r="G320" s="25"/>
      <c r="H320" s="25"/>
      <c r="L320" s="113"/>
    </row>
    <row r="321" spans="2:12">
      <c r="B321" s="25"/>
      <c r="C321" s="66"/>
      <c r="D321" s="66"/>
      <c r="E321" s="25"/>
      <c r="F321" s="25"/>
      <c r="G321" s="25"/>
      <c r="H321" s="25"/>
      <c r="L321" s="113"/>
    </row>
    <row r="322" spans="2:12">
      <c r="B322" s="25"/>
      <c r="C322" s="65"/>
      <c r="D322" s="65"/>
      <c r="E322" s="25"/>
      <c r="F322" s="25"/>
      <c r="G322" s="25"/>
      <c r="H322" s="25"/>
      <c r="L322" s="113"/>
    </row>
    <row r="323" spans="2:12">
      <c r="B323" s="25"/>
      <c r="C323" s="66"/>
      <c r="D323" s="66"/>
      <c r="E323" s="25"/>
      <c r="F323" s="25"/>
      <c r="G323" s="25"/>
      <c r="H323" s="25"/>
      <c r="L323" s="113"/>
    </row>
    <row r="324" spans="2:12">
      <c r="B324" s="25"/>
      <c r="C324" s="66"/>
      <c r="D324" s="66"/>
      <c r="E324" s="25"/>
      <c r="F324" s="25"/>
      <c r="G324" s="25"/>
      <c r="H324" s="25"/>
      <c r="L324" s="113"/>
    </row>
    <row r="325" spans="2:12">
      <c r="B325" s="25"/>
      <c r="C325" s="66"/>
      <c r="D325" s="66"/>
      <c r="E325" s="25"/>
      <c r="F325" s="25"/>
      <c r="G325" s="25"/>
      <c r="H325" s="25"/>
      <c r="L325" s="113"/>
    </row>
    <row r="326" spans="2:12">
      <c r="B326" s="25"/>
      <c r="C326" s="66"/>
      <c r="D326" s="66"/>
      <c r="E326" s="25"/>
      <c r="F326" s="25"/>
      <c r="G326" s="25"/>
      <c r="H326" s="25"/>
      <c r="L326" s="113"/>
    </row>
    <row r="327" spans="2:12">
      <c r="B327" s="25"/>
      <c r="C327" s="66"/>
      <c r="D327" s="66"/>
      <c r="E327" s="25"/>
      <c r="F327" s="25"/>
      <c r="G327" s="25"/>
      <c r="H327" s="25"/>
      <c r="L327" s="113"/>
    </row>
    <row r="328" spans="2:12">
      <c r="B328" s="25"/>
      <c r="C328" s="66"/>
      <c r="D328" s="66"/>
      <c r="E328" s="25"/>
      <c r="F328" s="25"/>
      <c r="G328" s="25"/>
      <c r="H328" s="25"/>
      <c r="L328" s="113"/>
    </row>
    <row r="329" spans="2:12">
      <c r="B329" s="25"/>
      <c r="C329" s="66"/>
      <c r="D329" s="66"/>
      <c r="E329" s="25"/>
      <c r="F329" s="25"/>
      <c r="G329" s="25"/>
      <c r="H329" s="25"/>
      <c r="L329" s="113"/>
    </row>
    <row r="330" spans="2:12">
      <c r="B330" s="25"/>
      <c r="C330" s="66"/>
      <c r="D330" s="66"/>
      <c r="E330" s="25"/>
      <c r="F330" s="25"/>
      <c r="G330" s="25"/>
      <c r="H330" s="25"/>
      <c r="L330" s="113"/>
    </row>
    <row r="331" spans="2:12">
      <c r="B331" s="25"/>
      <c r="C331" s="66"/>
      <c r="D331" s="66"/>
      <c r="E331" s="25"/>
      <c r="F331" s="25"/>
      <c r="G331" s="25"/>
      <c r="H331" s="25"/>
      <c r="L331" s="113"/>
    </row>
    <row r="332" spans="2:12">
      <c r="B332" s="25"/>
      <c r="C332" s="66"/>
      <c r="D332" s="66"/>
      <c r="E332" s="25"/>
      <c r="F332" s="25"/>
      <c r="G332" s="25"/>
      <c r="H332" s="25"/>
      <c r="L332" s="113"/>
    </row>
    <row r="333" spans="2:12">
      <c r="B333" s="25"/>
      <c r="C333" s="66"/>
      <c r="D333" s="66"/>
      <c r="E333" s="25"/>
      <c r="F333" s="25"/>
      <c r="G333" s="25"/>
      <c r="H333" s="25"/>
      <c r="L333" s="113"/>
    </row>
    <row r="334" spans="2:12">
      <c r="B334" s="25"/>
      <c r="C334" s="25"/>
      <c r="D334" s="25"/>
      <c r="E334" s="25"/>
      <c r="F334" s="25"/>
      <c r="G334" s="25"/>
      <c r="H334" s="25"/>
      <c r="L334" s="113"/>
    </row>
    <row r="335" spans="2:12">
      <c r="B335" s="25"/>
      <c r="C335" s="25"/>
      <c r="D335" s="25"/>
      <c r="E335" s="25"/>
      <c r="F335" s="25"/>
      <c r="G335" s="25"/>
      <c r="H335" s="25"/>
      <c r="L335" s="113"/>
    </row>
    <row r="336" spans="2:12">
      <c r="B336" s="25"/>
      <c r="C336" s="25"/>
      <c r="D336" s="25"/>
      <c r="E336" s="25"/>
      <c r="F336" s="25"/>
      <c r="G336" s="25"/>
      <c r="H336" s="25"/>
      <c r="L336" s="113"/>
    </row>
    <row r="337" spans="2:12">
      <c r="B337" s="25"/>
      <c r="C337" s="25"/>
      <c r="D337" s="25"/>
      <c r="E337" s="25"/>
      <c r="F337" s="25"/>
      <c r="G337" s="25"/>
      <c r="H337" s="25"/>
      <c r="L337" s="113"/>
    </row>
    <row r="338" spans="2:12">
      <c r="B338" s="25"/>
      <c r="C338" s="25"/>
      <c r="D338" s="25"/>
      <c r="E338" s="25"/>
      <c r="F338" s="25"/>
      <c r="G338" s="25"/>
      <c r="H338" s="25"/>
      <c r="L338" s="113"/>
    </row>
    <row r="339" spans="2:12">
      <c r="B339" s="25"/>
      <c r="C339" s="64"/>
      <c r="D339" s="25"/>
      <c r="E339" s="25"/>
      <c r="F339" s="25"/>
      <c r="G339" s="25"/>
      <c r="H339" s="25"/>
      <c r="L339" s="113"/>
    </row>
    <row r="340" spans="2:12">
      <c r="B340" s="25"/>
      <c r="C340" s="25"/>
      <c r="D340" s="25"/>
      <c r="E340" s="25"/>
      <c r="F340" s="25"/>
      <c r="G340" s="25"/>
      <c r="H340" s="25"/>
      <c r="L340" s="113"/>
    </row>
    <row r="341" spans="2:12">
      <c r="B341" s="25"/>
      <c r="C341" s="64"/>
      <c r="D341" s="64"/>
      <c r="E341" s="25"/>
      <c r="F341" s="25"/>
      <c r="G341" s="25"/>
      <c r="H341" s="25"/>
      <c r="L341" s="113"/>
    </row>
    <row r="342" spans="2:12">
      <c r="B342" s="25"/>
      <c r="C342" s="25"/>
      <c r="D342" s="25"/>
      <c r="E342" s="25"/>
      <c r="F342" s="25"/>
      <c r="G342" s="25"/>
      <c r="H342" s="25"/>
      <c r="L342" s="113"/>
    </row>
    <row r="343" spans="2:12">
      <c r="B343" s="25"/>
      <c r="C343" s="66"/>
      <c r="D343" s="66"/>
      <c r="E343" s="25"/>
      <c r="F343" s="25"/>
      <c r="G343" s="25"/>
      <c r="H343" s="25"/>
      <c r="L343" s="113"/>
    </row>
    <row r="344" spans="2:12">
      <c r="B344" s="25"/>
      <c r="C344" s="66"/>
      <c r="D344" s="66"/>
      <c r="E344" s="25"/>
      <c r="F344" s="25"/>
      <c r="G344" s="25"/>
      <c r="H344" s="25"/>
      <c r="L344" s="113"/>
    </row>
    <row r="345" spans="2:12">
      <c r="B345" s="25"/>
      <c r="C345" s="66"/>
      <c r="D345" s="66"/>
      <c r="E345" s="25"/>
      <c r="F345" s="25"/>
      <c r="G345" s="25"/>
      <c r="H345" s="25"/>
      <c r="L345" s="113"/>
    </row>
    <row r="346" spans="2:12">
      <c r="B346" s="25"/>
      <c r="C346" s="25"/>
      <c r="D346" s="25"/>
      <c r="E346" s="25"/>
      <c r="F346" s="25"/>
      <c r="G346" s="25"/>
      <c r="H346" s="25"/>
      <c r="L346" s="113"/>
    </row>
    <row r="347" spans="2:12">
      <c r="B347" s="25"/>
      <c r="C347" s="66"/>
      <c r="D347" s="66"/>
      <c r="E347" s="25"/>
      <c r="F347" s="25"/>
      <c r="G347" s="25"/>
      <c r="H347" s="25"/>
      <c r="L347" s="113"/>
    </row>
    <row r="348" spans="2:12">
      <c r="B348" s="25"/>
      <c r="C348" s="66"/>
      <c r="D348" s="66"/>
      <c r="E348" s="25"/>
      <c r="F348" s="25"/>
      <c r="G348" s="25"/>
      <c r="H348" s="25"/>
      <c r="L348" s="113"/>
    </row>
    <row r="349" spans="2:12">
      <c r="B349" s="25"/>
      <c r="C349" s="66"/>
      <c r="D349" s="66"/>
      <c r="E349" s="25"/>
      <c r="F349" s="25"/>
      <c r="G349" s="25"/>
      <c r="H349" s="25"/>
      <c r="L349" s="113"/>
    </row>
    <row r="350" spans="2:12">
      <c r="B350" s="25"/>
      <c r="C350" s="66"/>
      <c r="D350" s="66"/>
      <c r="E350" s="25"/>
      <c r="F350" s="25"/>
      <c r="G350" s="25"/>
      <c r="H350" s="25"/>
      <c r="L350" s="113"/>
    </row>
    <row r="351" spans="2:12">
      <c r="B351" s="25"/>
      <c r="C351" s="66"/>
      <c r="D351" s="66"/>
      <c r="E351" s="25"/>
      <c r="F351" s="25"/>
      <c r="G351" s="25"/>
      <c r="H351" s="25"/>
      <c r="L351" s="113"/>
    </row>
    <row r="352" spans="2:12">
      <c r="B352" s="25"/>
      <c r="C352" s="66"/>
      <c r="D352" s="66"/>
      <c r="E352" s="25"/>
      <c r="F352" s="25"/>
      <c r="G352" s="25"/>
      <c r="H352" s="25"/>
      <c r="L352" s="113"/>
    </row>
    <row r="353" spans="2:12">
      <c r="B353" s="25"/>
      <c r="C353" s="66"/>
      <c r="D353" s="66"/>
      <c r="E353" s="25"/>
      <c r="F353" s="25"/>
      <c r="G353" s="25"/>
      <c r="H353" s="25"/>
      <c r="L353" s="113"/>
    </row>
    <row r="354" spans="2:12">
      <c r="B354" s="25"/>
      <c r="C354" s="66"/>
      <c r="D354" s="66"/>
      <c r="E354" s="25"/>
      <c r="F354" s="25"/>
      <c r="G354" s="25"/>
      <c r="H354" s="25"/>
      <c r="L354" s="113"/>
    </row>
    <row r="355" spans="2:12">
      <c r="B355" s="25"/>
      <c r="C355" s="66"/>
      <c r="D355" s="66"/>
      <c r="E355" s="25"/>
      <c r="F355" s="25"/>
      <c r="G355" s="25"/>
      <c r="H355" s="25"/>
      <c r="L355" s="113"/>
    </row>
    <row r="356" spans="2:12">
      <c r="B356" s="25"/>
      <c r="C356" s="25"/>
      <c r="D356" s="25"/>
      <c r="E356" s="25"/>
      <c r="F356" s="25"/>
      <c r="G356" s="25"/>
      <c r="H356" s="25"/>
      <c r="L356" s="113"/>
    </row>
    <row r="357" spans="2:12">
      <c r="B357" s="25"/>
      <c r="C357" s="66"/>
      <c r="D357" s="66"/>
      <c r="E357" s="25"/>
      <c r="F357" s="25"/>
      <c r="G357" s="25"/>
      <c r="H357" s="25"/>
      <c r="L357" s="113"/>
    </row>
    <row r="358" spans="2:12">
      <c r="B358" s="25"/>
      <c r="C358" s="66"/>
      <c r="D358" s="66"/>
      <c r="E358" s="25"/>
      <c r="F358" s="25"/>
      <c r="G358" s="25"/>
      <c r="H358" s="25"/>
      <c r="L358" s="113"/>
    </row>
    <row r="359" spans="2:12">
      <c r="B359" s="25"/>
      <c r="C359" s="25"/>
      <c r="D359" s="25"/>
      <c r="E359" s="25"/>
      <c r="F359" s="25"/>
      <c r="G359" s="25"/>
      <c r="H359" s="25"/>
      <c r="L359" s="113"/>
    </row>
    <row r="360" spans="2:12">
      <c r="B360" s="25"/>
      <c r="C360" s="25"/>
      <c r="D360" s="25"/>
      <c r="E360" s="25"/>
      <c r="F360" s="25"/>
      <c r="G360" s="25"/>
      <c r="H360" s="25"/>
      <c r="L360" s="113"/>
    </row>
    <row r="361" spans="2:12">
      <c r="B361" s="25"/>
      <c r="C361" s="66"/>
      <c r="D361" s="66"/>
      <c r="E361" s="25"/>
      <c r="F361" s="25"/>
      <c r="G361" s="25"/>
      <c r="H361" s="25"/>
      <c r="L361" s="113"/>
    </row>
    <row r="362" spans="2:12">
      <c r="B362" s="25"/>
      <c r="C362" s="25"/>
      <c r="D362" s="25"/>
      <c r="E362" s="25"/>
      <c r="F362" s="25"/>
      <c r="G362" s="25"/>
      <c r="H362" s="25"/>
      <c r="L362" s="113"/>
    </row>
    <row r="363" spans="2:12">
      <c r="B363" s="25"/>
      <c r="C363" s="25"/>
      <c r="D363" s="25"/>
      <c r="E363" s="25"/>
      <c r="F363" s="25"/>
      <c r="G363" s="25"/>
      <c r="H363" s="25"/>
      <c r="L363" s="113"/>
    </row>
    <row r="364" spans="2:12">
      <c r="B364" s="25"/>
      <c r="C364" s="25"/>
      <c r="D364" s="25"/>
      <c r="E364" s="25"/>
      <c r="F364" s="25"/>
      <c r="G364" s="25"/>
      <c r="H364" s="25"/>
      <c r="L364" s="113"/>
    </row>
    <row r="365" spans="2:12">
      <c r="B365" s="25"/>
      <c r="C365" s="66"/>
      <c r="D365" s="66"/>
      <c r="E365" s="25"/>
      <c r="F365" s="25"/>
      <c r="G365" s="25"/>
      <c r="H365" s="25"/>
      <c r="L365" s="113"/>
    </row>
    <row r="366" spans="2:12">
      <c r="B366" s="25"/>
      <c r="C366" s="66"/>
      <c r="D366" s="66"/>
      <c r="E366" s="25"/>
      <c r="F366" s="25"/>
      <c r="G366" s="25"/>
      <c r="H366" s="25"/>
      <c r="L366" s="113"/>
    </row>
    <row r="367" spans="2:12">
      <c r="B367" s="25"/>
      <c r="C367" s="66"/>
      <c r="D367" s="66"/>
      <c r="E367" s="25"/>
      <c r="F367" s="25"/>
      <c r="G367" s="25"/>
      <c r="H367" s="25"/>
      <c r="L367" s="113"/>
    </row>
    <row r="368" spans="2:12">
      <c r="B368" s="25"/>
      <c r="C368" s="66"/>
      <c r="D368" s="66"/>
      <c r="E368" s="25"/>
      <c r="F368" s="25"/>
      <c r="G368" s="25"/>
      <c r="H368" s="25"/>
      <c r="L368" s="113"/>
    </row>
    <row r="369" spans="2:12">
      <c r="B369" s="25"/>
      <c r="C369" s="66"/>
      <c r="D369" s="66"/>
      <c r="E369" s="25"/>
      <c r="F369" s="25"/>
      <c r="G369" s="25"/>
      <c r="H369" s="25"/>
      <c r="L369" s="113"/>
    </row>
    <row r="370" spans="2:12">
      <c r="B370" s="25"/>
      <c r="C370" s="25"/>
      <c r="D370" s="25"/>
      <c r="E370" s="25"/>
      <c r="F370" s="25"/>
      <c r="G370" s="25"/>
      <c r="H370" s="25"/>
      <c r="L370" s="113"/>
    </row>
    <row r="371" spans="2:12">
      <c r="B371" s="25"/>
      <c r="C371" s="66"/>
      <c r="D371" s="66"/>
      <c r="E371" s="25"/>
      <c r="F371" s="25"/>
      <c r="G371" s="25"/>
      <c r="H371" s="25"/>
      <c r="L371" s="113"/>
    </row>
    <row r="372" spans="2:12">
      <c r="B372" s="25"/>
      <c r="C372" s="66"/>
      <c r="D372" s="66"/>
      <c r="E372" s="25"/>
      <c r="F372" s="25"/>
      <c r="G372" s="25"/>
      <c r="H372" s="25"/>
      <c r="L372" s="113"/>
    </row>
    <row r="373" spans="2:12">
      <c r="B373" s="25"/>
      <c r="C373" s="66"/>
      <c r="D373" s="66"/>
      <c r="E373" s="25"/>
      <c r="F373" s="25"/>
      <c r="G373" s="25"/>
      <c r="H373" s="25"/>
      <c r="L373" s="113"/>
    </row>
    <row r="374" spans="2:12">
      <c r="B374" s="25"/>
      <c r="C374" s="66"/>
      <c r="D374" s="66"/>
      <c r="E374" s="25"/>
      <c r="F374" s="25"/>
      <c r="G374" s="25"/>
      <c r="H374" s="25"/>
      <c r="L374" s="113"/>
    </row>
    <row r="375" spans="2:12">
      <c r="B375" s="25"/>
      <c r="C375" s="66"/>
      <c r="D375" s="66"/>
      <c r="E375" s="25"/>
      <c r="F375" s="25"/>
      <c r="G375" s="25"/>
      <c r="H375" s="25"/>
      <c r="L375" s="113"/>
    </row>
    <row r="376" spans="2:12">
      <c r="B376" s="25"/>
      <c r="C376" s="66"/>
      <c r="D376" s="66"/>
      <c r="E376" s="68"/>
      <c r="F376" s="68"/>
      <c r="G376" s="68"/>
      <c r="H376" s="68"/>
      <c r="L376" s="113"/>
    </row>
    <row r="377" spans="2:12">
      <c r="B377" s="25"/>
      <c r="C377" s="65"/>
      <c r="D377" s="66"/>
      <c r="E377" s="68"/>
      <c r="F377" s="68"/>
      <c r="G377" s="68"/>
      <c r="H377" s="68"/>
      <c r="L377" s="113"/>
    </row>
    <row r="378" spans="2:12">
      <c r="B378" s="25"/>
      <c r="C378" s="66"/>
      <c r="D378" s="65"/>
      <c r="E378" s="68"/>
      <c r="F378" s="68"/>
      <c r="G378" s="68"/>
      <c r="H378" s="68"/>
      <c r="L378" s="113"/>
    </row>
    <row r="379" spans="2:12">
      <c r="B379" s="25"/>
      <c r="C379" s="66"/>
      <c r="D379" s="66"/>
      <c r="E379" s="25"/>
      <c r="F379" s="25"/>
      <c r="G379" s="25"/>
      <c r="H379" s="25"/>
      <c r="L379" s="113"/>
    </row>
    <row r="380" spans="2:12">
      <c r="B380" s="25"/>
      <c r="C380" s="66"/>
      <c r="D380" s="66"/>
      <c r="E380" s="25"/>
      <c r="F380" s="25"/>
      <c r="G380" s="25"/>
      <c r="H380" s="25"/>
      <c r="L380" s="113"/>
    </row>
    <row r="381" spans="2:12">
      <c r="B381" s="25"/>
      <c r="C381" s="66"/>
      <c r="D381" s="66"/>
      <c r="E381" s="25"/>
      <c r="F381" s="25"/>
      <c r="G381" s="25"/>
      <c r="H381" s="25"/>
      <c r="L381" s="113"/>
    </row>
    <row r="382" spans="2:12">
      <c r="B382" s="25"/>
      <c r="C382" s="66"/>
      <c r="D382" s="66"/>
      <c r="E382" s="25"/>
      <c r="F382" s="25"/>
      <c r="G382" s="25"/>
      <c r="H382" s="25"/>
      <c r="L382" s="113"/>
    </row>
    <row r="383" spans="2:12">
      <c r="B383" s="25"/>
      <c r="C383" s="66"/>
      <c r="D383" s="66"/>
      <c r="E383" s="25"/>
      <c r="F383" s="25"/>
      <c r="G383" s="25"/>
      <c r="H383" s="25"/>
      <c r="L383" s="113"/>
    </row>
    <row r="384" spans="2:12">
      <c r="B384" s="25"/>
      <c r="C384" s="25"/>
      <c r="D384" s="25"/>
      <c r="E384" s="25"/>
      <c r="F384" s="25"/>
      <c r="G384" s="25"/>
      <c r="H384" s="25"/>
      <c r="L384" s="113"/>
    </row>
    <row r="385" spans="2:12">
      <c r="B385" s="25"/>
      <c r="C385" s="66"/>
      <c r="D385" s="66"/>
      <c r="E385" s="25"/>
      <c r="F385" s="25"/>
      <c r="G385" s="25"/>
      <c r="H385" s="25"/>
      <c r="L385" s="113"/>
    </row>
    <row r="386" spans="2:12">
      <c r="B386" s="25"/>
      <c r="C386" s="66"/>
      <c r="D386" s="66"/>
      <c r="E386" s="25"/>
      <c r="F386" s="25"/>
      <c r="G386" s="25"/>
      <c r="H386" s="25"/>
      <c r="L386" s="113"/>
    </row>
    <row r="387" spans="2:12">
      <c r="B387" s="25"/>
      <c r="C387" s="66"/>
      <c r="D387" s="66"/>
      <c r="E387" s="25"/>
      <c r="F387" s="25"/>
      <c r="G387" s="25"/>
      <c r="H387" s="25"/>
      <c r="L387" s="113"/>
    </row>
    <row r="388" spans="2:12">
      <c r="B388" s="25"/>
      <c r="C388" s="65"/>
      <c r="D388" s="65"/>
      <c r="E388" s="25"/>
      <c r="F388" s="25"/>
      <c r="G388" s="25"/>
      <c r="H388" s="25"/>
      <c r="L388" s="113"/>
    </row>
    <row r="389" spans="2:12">
      <c r="B389" s="25"/>
      <c r="C389" s="66"/>
      <c r="D389" s="66"/>
      <c r="E389" s="25"/>
      <c r="F389" s="25"/>
      <c r="G389" s="25"/>
      <c r="H389" s="25"/>
      <c r="L389" s="113"/>
    </row>
    <row r="390" spans="2:12">
      <c r="B390" s="25"/>
      <c r="C390" s="66"/>
      <c r="D390" s="66"/>
      <c r="E390" s="25"/>
      <c r="F390" s="25"/>
      <c r="G390" s="25"/>
      <c r="H390" s="25"/>
      <c r="L390" s="113"/>
    </row>
    <row r="391" spans="2:12">
      <c r="B391" s="25"/>
      <c r="C391" s="66"/>
      <c r="D391" s="66"/>
      <c r="E391" s="25"/>
      <c r="F391" s="25"/>
      <c r="G391" s="25"/>
      <c r="H391" s="25"/>
      <c r="L391" s="113"/>
    </row>
    <row r="392" spans="2:12">
      <c r="B392" s="25"/>
      <c r="C392" s="66"/>
      <c r="D392" s="66"/>
      <c r="E392" s="25"/>
      <c r="F392" s="25"/>
      <c r="G392" s="25"/>
      <c r="H392" s="25"/>
      <c r="L392" s="113"/>
    </row>
    <row r="393" spans="2:12">
      <c r="B393" s="25"/>
      <c r="C393" s="66"/>
      <c r="D393" s="66"/>
      <c r="E393" s="25"/>
      <c r="F393" s="25"/>
      <c r="G393" s="25"/>
      <c r="H393" s="25"/>
      <c r="L393" s="113"/>
    </row>
    <row r="394" spans="2:12">
      <c r="B394" s="25"/>
      <c r="C394" s="66"/>
      <c r="D394" s="66"/>
      <c r="E394" s="25"/>
      <c r="F394" s="25"/>
      <c r="G394" s="25"/>
      <c r="H394" s="25"/>
      <c r="L394" s="113"/>
    </row>
    <row r="395" spans="2:12">
      <c r="B395" s="25"/>
      <c r="C395" s="66"/>
      <c r="D395" s="66"/>
      <c r="E395" s="25"/>
      <c r="F395" s="25"/>
      <c r="G395" s="25"/>
      <c r="H395" s="25"/>
      <c r="L395" s="113"/>
    </row>
    <row r="396" spans="2:12">
      <c r="B396" s="25"/>
      <c r="C396" s="66"/>
      <c r="D396" s="66"/>
      <c r="E396" s="25"/>
      <c r="F396" s="25"/>
      <c r="G396" s="25"/>
      <c r="H396" s="25"/>
      <c r="L396" s="113"/>
    </row>
    <row r="397" spans="2:12">
      <c r="B397" s="25"/>
      <c r="C397" s="66"/>
      <c r="D397" s="66"/>
      <c r="E397" s="25"/>
      <c r="F397" s="25"/>
      <c r="G397" s="25"/>
      <c r="H397" s="25"/>
      <c r="L397" s="113"/>
    </row>
    <row r="398" spans="2:12">
      <c r="B398" s="25"/>
      <c r="C398" s="66"/>
      <c r="D398" s="66"/>
      <c r="E398" s="25"/>
      <c r="F398" s="25"/>
      <c r="G398" s="25"/>
      <c r="H398" s="25"/>
      <c r="L398" s="113"/>
    </row>
    <row r="399" spans="2:12">
      <c r="B399" s="25"/>
      <c r="C399" s="66"/>
      <c r="D399" s="66"/>
      <c r="E399" s="25"/>
      <c r="F399" s="25"/>
      <c r="G399" s="25"/>
      <c r="H399" s="25"/>
      <c r="L399" s="113"/>
    </row>
    <row r="400" spans="2:12">
      <c r="B400" s="25"/>
      <c r="C400" s="25"/>
      <c r="D400" s="25"/>
      <c r="E400" s="25"/>
      <c r="F400" s="25"/>
      <c r="G400" s="25"/>
      <c r="H400" s="25"/>
      <c r="L400" s="113"/>
    </row>
    <row r="401" spans="2:12">
      <c r="B401" s="25"/>
      <c r="C401" s="25"/>
      <c r="D401" s="25"/>
      <c r="E401" s="25"/>
      <c r="F401" s="25"/>
      <c r="G401" s="25"/>
      <c r="H401" s="25"/>
      <c r="L401" s="113"/>
    </row>
    <row r="402" spans="2:12">
      <c r="B402" s="25"/>
      <c r="C402" s="25"/>
      <c r="D402" s="25"/>
      <c r="E402" s="25"/>
      <c r="F402" s="25"/>
      <c r="G402" s="25"/>
      <c r="H402" s="25"/>
      <c r="L402" s="113"/>
    </row>
    <row r="403" spans="2:12">
      <c r="B403" s="25"/>
      <c r="C403" s="25"/>
      <c r="D403" s="25"/>
      <c r="E403" s="25"/>
      <c r="F403" s="25"/>
      <c r="G403" s="25"/>
      <c r="H403" s="25"/>
      <c r="L403" s="113"/>
    </row>
    <row r="404" spans="2:12">
      <c r="B404" s="25"/>
      <c r="C404" s="25"/>
      <c r="D404" s="25"/>
      <c r="E404" s="25"/>
      <c r="F404" s="25"/>
      <c r="G404" s="25"/>
      <c r="H404" s="25"/>
      <c r="L404" s="113"/>
    </row>
    <row r="405" spans="2:12">
      <c r="B405" s="25"/>
      <c r="C405" s="25"/>
      <c r="D405" s="25"/>
      <c r="E405" s="25"/>
      <c r="F405" s="25"/>
      <c r="G405" s="25"/>
      <c r="H405" s="25"/>
      <c r="L405" s="113"/>
    </row>
    <row r="406" spans="2:12">
      <c r="B406" s="25"/>
      <c r="C406" s="25"/>
      <c r="D406" s="25"/>
      <c r="E406" s="25"/>
      <c r="F406" s="25"/>
      <c r="G406" s="25"/>
      <c r="H406" s="25"/>
      <c r="L406" s="113"/>
    </row>
    <row r="407" spans="2:12">
      <c r="B407" s="25"/>
      <c r="C407" s="25"/>
      <c r="D407" s="25"/>
      <c r="E407" s="25"/>
      <c r="F407" s="25"/>
      <c r="G407" s="25"/>
      <c r="H407" s="25"/>
      <c r="L407" s="113"/>
    </row>
    <row r="408" spans="2:12">
      <c r="B408" s="25"/>
      <c r="C408" s="25"/>
      <c r="D408" s="25"/>
      <c r="E408" s="25"/>
      <c r="F408" s="25"/>
      <c r="G408" s="25"/>
      <c r="H408" s="25"/>
      <c r="L408" s="113"/>
    </row>
    <row r="409" spans="2:12">
      <c r="B409" s="25"/>
      <c r="C409" s="25"/>
      <c r="D409" s="25"/>
      <c r="E409" s="25"/>
      <c r="F409" s="25"/>
      <c r="G409" s="25"/>
      <c r="H409" s="25"/>
      <c r="L409" s="113"/>
    </row>
    <row r="410" spans="2:12">
      <c r="B410" s="25"/>
      <c r="C410" s="66"/>
      <c r="D410" s="66"/>
      <c r="E410" s="25"/>
      <c r="F410" s="25"/>
      <c r="G410" s="25"/>
      <c r="H410" s="25"/>
      <c r="L410" s="113"/>
    </row>
    <row r="411" spans="2:12">
      <c r="B411" s="25"/>
      <c r="C411" s="66"/>
      <c r="D411" s="66"/>
      <c r="E411" s="25"/>
      <c r="F411" s="25"/>
      <c r="G411" s="25"/>
      <c r="H411" s="25"/>
      <c r="L411" s="113"/>
    </row>
    <row r="412" spans="2:12">
      <c r="B412" s="25"/>
      <c r="C412" s="66"/>
      <c r="D412" s="66"/>
      <c r="E412" s="25"/>
      <c r="F412" s="25"/>
      <c r="G412" s="25"/>
      <c r="H412" s="25"/>
      <c r="L412" s="113"/>
    </row>
    <row r="413" spans="2:12">
      <c r="B413" s="25"/>
      <c r="C413" s="25"/>
      <c r="D413" s="25"/>
      <c r="E413" s="25"/>
      <c r="F413" s="25"/>
      <c r="G413" s="25"/>
      <c r="H413" s="25"/>
      <c r="L413" s="113"/>
    </row>
    <row r="414" spans="2:12">
      <c r="B414" s="25"/>
      <c r="C414" s="66"/>
      <c r="D414" s="66"/>
      <c r="E414" s="25"/>
      <c r="F414" s="25"/>
      <c r="G414" s="25"/>
      <c r="H414" s="25"/>
      <c r="L414" s="113"/>
    </row>
    <row r="415" spans="2:12">
      <c r="B415" s="25"/>
      <c r="C415" s="66"/>
      <c r="D415" s="66"/>
      <c r="E415" s="25"/>
      <c r="F415" s="25"/>
      <c r="G415" s="25"/>
      <c r="H415" s="25"/>
      <c r="L415" s="113"/>
    </row>
    <row r="416" spans="2:12">
      <c r="B416" s="25"/>
      <c r="C416" s="66"/>
      <c r="D416" s="66"/>
      <c r="E416" s="25"/>
      <c r="F416" s="25"/>
      <c r="G416" s="25"/>
      <c r="H416" s="25"/>
      <c r="L416" s="113"/>
    </row>
    <row r="417" spans="2:12">
      <c r="B417" s="25"/>
      <c r="C417" s="66"/>
      <c r="D417" s="66"/>
      <c r="E417" s="25"/>
      <c r="F417" s="25"/>
      <c r="G417" s="25"/>
      <c r="H417" s="25"/>
      <c r="L417" s="113"/>
    </row>
    <row r="418" spans="2:12">
      <c r="B418" s="25"/>
      <c r="C418" s="66"/>
      <c r="D418" s="66"/>
      <c r="E418" s="25"/>
      <c r="F418" s="25"/>
      <c r="G418" s="25"/>
      <c r="H418" s="25"/>
      <c r="L418" s="113"/>
    </row>
    <row r="419" spans="2:12">
      <c r="B419" s="25"/>
      <c r="C419" s="25"/>
      <c r="D419" s="25"/>
      <c r="E419" s="25"/>
      <c r="F419" s="25"/>
      <c r="G419" s="25"/>
      <c r="H419" s="25"/>
      <c r="L419" s="113"/>
    </row>
    <row r="420" spans="2:12">
      <c r="B420" s="25"/>
      <c r="C420" s="66"/>
      <c r="D420" s="66"/>
      <c r="E420" s="25"/>
      <c r="F420" s="25"/>
      <c r="G420" s="25"/>
      <c r="H420" s="25"/>
      <c r="L420" s="113"/>
    </row>
    <row r="421" spans="2:12">
      <c r="B421" s="25"/>
      <c r="C421" s="66"/>
      <c r="D421" s="66"/>
      <c r="E421" s="25"/>
      <c r="F421" s="25"/>
      <c r="G421" s="25"/>
      <c r="H421" s="25"/>
      <c r="L421" s="113"/>
    </row>
    <row r="422" spans="2:12">
      <c r="B422" s="25"/>
      <c r="C422" s="25"/>
      <c r="D422" s="25"/>
      <c r="E422" s="25"/>
      <c r="F422" s="25"/>
      <c r="G422" s="25"/>
      <c r="H422" s="25"/>
      <c r="L422" s="113"/>
    </row>
    <row r="423" spans="2:12">
      <c r="B423" s="25"/>
      <c r="C423" s="25"/>
      <c r="D423" s="25"/>
      <c r="E423" s="25"/>
      <c r="F423" s="25"/>
      <c r="G423" s="25"/>
      <c r="H423" s="25"/>
      <c r="L423" s="113"/>
    </row>
    <row r="424" spans="2:12">
      <c r="B424" s="25"/>
      <c r="C424" s="25"/>
      <c r="D424" s="25"/>
      <c r="E424" s="25"/>
      <c r="F424" s="25"/>
      <c r="G424" s="25"/>
      <c r="H424" s="25"/>
      <c r="L424" s="113"/>
    </row>
    <row r="425" spans="2:12">
      <c r="B425" s="25"/>
      <c r="C425" s="25"/>
      <c r="D425" s="25"/>
      <c r="E425" s="25"/>
      <c r="F425" s="25"/>
      <c r="G425" s="25"/>
      <c r="H425" s="25"/>
      <c r="L425" s="113"/>
    </row>
    <row r="426" spans="2:12">
      <c r="B426" s="25"/>
      <c r="C426" s="25"/>
      <c r="D426" s="25"/>
      <c r="E426" s="25"/>
      <c r="F426" s="25"/>
      <c r="G426" s="25"/>
      <c r="H426" s="25"/>
      <c r="L426" s="113"/>
    </row>
    <row r="427" spans="2:12">
      <c r="B427" s="25"/>
      <c r="C427" s="25"/>
      <c r="D427" s="25"/>
      <c r="E427" s="25"/>
      <c r="F427" s="25"/>
      <c r="G427" s="25"/>
      <c r="H427" s="25"/>
      <c r="L427" s="113"/>
    </row>
    <row r="428" spans="2:12">
      <c r="B428" s="25"/>
      <c r="C428" s="25"/>
      <c r="D428" s="25"/>
      <c r="E428" s="25"/>
      <c r="F428" s="25"/>
      <c r="G428" s="25"/>
      <c r="H428" s="25"/>
      <c r="L428" s="113"/>
    </row>
    <row r="429" spans="2:12">
      <c r="B429" s="25"/>
      <c r="C429" s="25"/>
      <c r="D429" s="25"/>
      <c r="E429" s="25"/>
      <c r="F429" s="25"/>
      <c r="G429" s="25"/>
      <c r="H429" s="25"/>
      <c r="L429" s="113"/>
    </row>
    <row r="430" spans="2:12">
      <c r="B430" s="25"/>
      <c r="C430" s="25"/>
      <c r="D430" s="25"/>
      <c r="E430" s="25"/>
      <c r="F430" s="25"/>
      <c r="G430" s="25"/>
      <c r="H430" s="25"/>
      <c r="L430" s="113"/>
    </row>
    <row r="431" spans="2:12">
      <c r="B431" s="25"/>
      <c r="C431" s="25"/>
      <c r="D431" s="25"/>
      <c r="E431" s="25"/>
      <c r="F431" s="25"/>
      <c r="G431" s="25"/>
      <c r="H431" s="25"/>
      <c r="L431" s="113"/>
    </row>
    <row r="432" spans="2:12">
      <c r="B432" s="25"/>
      <c r="C432" s="25"/>
      <c r="D432" s="25"/>
      <c r="E432" s="25"/>
      <c r="F432" s="25"/>
      <c r="G432" s="25"/>
      <c r="H432" s="25"/>
      <c r="L432" s="113"/>
    </row>
    <row r="433" spans="2:12">
      <c r="B433" s="25"/>
      <c r="C433" s="25"/>
      <c r="D433" s="25"/>
      <c r="E433" s="25"/>
      <c r="F433" s="25"/>
      <c r="G433" s="25"/>
      <c r="H433" s="25"/>
      <c r="L433" s="113"/>
    </row>
    <row r="434" spans="2:12">
      <c r="B434" s="25"/>
      <c r="C434" s="25"/>
      <c r="D434" s="25"/>
      <c r="E434" s="25"/>
      <c r="F434" s="25"/>
      <c r="G434" s="25"/>
      <c r="H434" s="25"/>
      <c r="L434" s="113"/>
    </row>
    <row r="435" spans="2:12">
      <c r="B435" s="25"/>
      <c r="C435" s="25"/>
      <c r="D435" s="25"/>
      <c r="E435" s="25"/>
      <c r="F435" s="25"/>
      <c r="G435" s="25"/>
      <c r="H435" s="25"/>
      <c r="L435" s="113"/>
    </row>
    <row r="436" spans="2:12">
      <c r="B436" s="25"/>
      <c r="C436" s="25"/>
      <c r="D436" s="25"/>
      <c r="E436" s="25"/>
      <c r="F436" s="25"/>
      <c r="G436" s="25"/>
      <c r="H436" s="25"/>
      <c r="L436" s="113"/>
    </row>
    <row r="437" spans="2:12">
      <c r="B437" s="25"/>
      <c r="C437" s="25"/>
      <c r="D437" s="25"/>
      <c r="E437" s="25"/>
      <c r="F437" s="25"/>
      <c r="G437" s="25"/>
      <c r="H437" s="25"/>
      <c r="L437" s="113"/>
    </row>
    <row r="438" spans="2:12">
      <c r="B438" s="25"/>
      <c r="C438" s="25"/>
      <c r="D438" s="25"/>
      <c r="E438" s="25"/>
      <c r="F438" s="25"/>
      <c r="G438" s="25"/>
      <c r="H438" s="25"/>
      <c r="L438" s="113"/>
    </row>
    <row r="439" spans="2:12">
      <c r="B439" s="25"/>
      <c r="C439" s="25"/>
      <c r="D439" s="25"/>
      <c r="E439" s="25"/>
      <c r="F439" s="25"/>
      <c r="G439" s="25"/>
      <c r="H439" s="25"/>
      <c r="L439" s="113"/>
    </row>
    <row r="440" spans="2:12">
      <c r="B440" s="25"/>
      <c r="C440" s="25"/>
      <c r="D440" s="25"/>
      <c r="E440" s="25"/>
      <c r="F440" s="25"/>
      <c r="G440" s="25"/>
      <c r="H440" s="25"/>
      <c r="L440" s="113"/>
    </row>
    <row r="441" spans="2:12">
      <c r="B441" s="25"/>
      <c r="C441" s="25"/>
      <c r="D441" s="25"/>
      <c r="E441" s="25"/>
      <c r="F441" s="25"/>
      <c r="G441" s="25"/>
      <c r="H441" s="25"/>
      <c r="L441" s="113"/>
    </row>
    <row r="442" spans="2:12">
      <c r="B442" s="25"/>
      <c r="C442" s="25"/>
      <c r="D442" s="25"/>
      <c r="E442" s="68"/>
      <c r="F442" s="68"/>
      <c r="G442" s="68"/>
      <c r="H442" s="68"/>
      <c r="L442" s="113"/>
    </row>
    <row r="443" spans="2:12">
      <c r="B443" s="25"/>
      <c r="C443" s="25"/>
      <c r="D443" s="25"/>
      <c r="E443" s="68"/>
      <c r="F443" s="68"/>
      <c r="G443" s="68"/>
      <c r="H443" s="68"/>
      <c r="L443" s="113"/>
    </row>
    <row r="444" spans="2:12">
      <c r="B444" s="25"/>
      <c r="C444" s="25"/>
      <c r="D444" s="25"/>
      <c r="E444" s="68"/>
      <c r="F444" s="68"/>
      <c r="G444" s="68"/>
      <c r="H444" s="68"/>
      <c r="L444" s="113"/>
    </row>
    <row r="445" spans="2:12">
      <c r="B445" s="25"/>
      <c r="C445" s="25"/>
      <c r="D445" s="25"/>
      <c r="E445" s="25"/>
      <c r="F445" s="25"/>
      <c r="G445" s="25"/>
      <c r="H445" s="25"/>
      <c r="L445" s="113"/>
    </row>
    <row r="446" spans="2:12">
      <c r="B446" s="25"/>
      <c r="C446" s="25"/>
      <c r="D446" s="25"/>
      <c r="E446" s="25"/>
      <c r="F446" s="25"/>
      <c r="G446" s="25"/>
      <c r="H446" s="25"/>
      <c r="L446" s="113"/>
    </row>
    <row r="447" spans="2:12">
      <c r="B447" s="25"/>
      <c r="C447" s="25"/>
      <c r="D447" s="25"/>
      <c r="E447" s="25"/>
      <c r="F447" s="25"/>
      <c r="G447" s="25"/>
      <c r="H447" s="25"/>
      <c r="L447" s="113"/>
    </row>
    <row r="448" spans="2:12">
      <c r="B448" s="25"/>
      <c r="C448" s="25"/>
      <c r="D448" s="25"/>
      <c r="E448" s="25"/>
      <c r="F448" s="25"/>
      <c r="G448" s="25"/>
      <c r="H448" s="25"/>
      <c r="L448" s="113"/>
    </row>
    <row r="449" spans="2:12">
      <c r="B449" s="25"/>
      <c r="C449" s="25"/>
      <c r="D449" s="25"/>
      <c r="E449" s="25"/>
      <c r="F449" s="25"/>
      <c r="G449" s="25"/>
      <c r="H449" s="25"/>
      <c r="L449" s="113"/>
    </row>
    <row r="450" spans="2:12">
      <c r="B450" s="25"/>
      <c r="C450" s="25"/>
      <c r="D450" s="25"/>
      <c r="E450" s="25"/>
      <c r="F450" s="25"/>
      <c r="G450" s="25"/>
      <c r="H450" s="25"/>
      <c r="L450" s="113"/>
    </row>
    <row r="451" spans="2:12">
      <c r="B451" s="25"/>
      <c r="C451" s="25"/>
      <c r="D451" s="25"/>
      <c r="E451" s="25"/>
      <c r="F451" s="25"/>
      <c r="G451" s="25"/>
      <c r="H451" s="25"/>
      <c r="L451" s="113"/>
    </row>
    <row r="452" spans="2:12">
      <c r="B452" s="25"/>
      <c r="C452" s="25"/>
      <c r="D452" s="25"/>
      <c r="E452" s="25"/>
      <c r="F452" s="25"/>
      <c r="G452" s="25"/>
      <c r="H452" s="25"/>
      <c r="L452" s="113"/>
    </row>
    <row r="453" spans="2:12">
      <c r="B453" s="25"/>
      <c r="C453" s="25"/>
      <c r="D453" s="25"/>
      <c r="E453" s="25"/>
      <c r="F453" s="25"/>
      <c r="G453" s="25"/>
      <c r="H453" s="25"/>
      <c r="L453" s="113"/>
    </row>
    <row r="454" spans="2:12">
      <c r="B454" s="25"/>
      <c r="C454" s="25"/>
      <c r="D454" s="25"/>
      <c r="E454" s="25"/>
      <c r="F454" s="25"/>
      <c r="G454" s="25"/>
      <c r="H454" s="25"/>
      <c r="L454" s="113"/>
    </row>
    <row r="455" spans="2:12">
      <c r="B455" s="25"/>
      <c r="C455" s="25"/>
      <c r="D455" s="25"/>
      <c r="E455" s="25"/>
      <c r="F455" s="25"/>
      <c r="G455" s="25"/>
      <c r="H455" s="25"/>
      <c r="L455" s="113"/>
    </row>
    <row r="456" spans="2:12">
      <c r="B456" s="25"/>
      <c r="C456" s="25"/>
      <c r="D456" s="25"/>
      <c r="E456" s="25"/>
      <c r="F456" s="25"/>
      <c r="G456" s="25"/>
      <c r="H456" s="25"/>
      <c r="L456" s="113"/>
    </row>
    <row r="457" spans="2:12">
      <c r="B457" s="25"/>
      <c r="C457" s="25"/>
      <c r="D457" s="25"/>
      <c r="E457" s="25"/>
      <c r="F457" s="25"/>
      <c r="G457" s="25"/>
      <c r="H457" s="25"/>
      <c r="L457" s="113"/>
    </row>
    <row r="458" spans="2:12">
      <c r="B458" s="25"/>
      <c r="C458" s="25"/>
      <c r="D458" s="25"/>
      <c r="E458" s="25"/>
      <c r="F458" s="25"/>
      <c r="G458" s="25"/>
      <c r="H458" s="25"/>
      <c r="L458" s="113"/>
    </row>
    <row r="459" spans="2:12">
      <c r="B459" s="25"/>
      <c r="C459" s="25"/>
      <c r="D459" s="25"/>
      <c r="E459" s="25"/>
      <c r="F459" s="25"/>
      <c r="G459" s="25"/>
      <c r="H459" s="25"/>
      <c r="L459" s="113"/>
    </row>
    <row r="460" spans="2:12">
      <c r="B460" s="25"/>
      <c r="C460" s="25"/>
      <c r="D460" s="25"/>
      <c r="E460" s="25"/>
      <c r="F460" s="25"/>
      <c r="G460" s="25"/>
      <c r="H460" s="25"/>
      <c r="L460" s="113"/>
    </row>
    <row r="461" spans="2:12">
      <c r="B461" s="25"/>
      <c r="C461" s="25"/>
      <c r="D461" s="25"/>
      <c r="E461" s="25"/>
      <c r="F461" s="25"/>
      <c r="G461" s="25"/>
      <c r="H461" s="25"/>
      <c r="L461" s="113"/>
    </row>
    <row r="462" spans="2:12">
      <c r="B462" s="25"/>
      <c r="C462" s="25"/>
      <c r="D462" s="25"/>
      <c r="E462" s="25"/>
      <c r="F462" s="25"/>
      <c r="G462" s="25"/>
      <c r="H462" s="25"/>
      <c r="L462" s="113"/>
    </row>
    <row r="463" spans="2:12">
      <c r="B463" s="25"/>
      <c r="C463" s="25"/>
      <c r="D463" s="25"/>
      <c r="E463" s="25"/>
      <c r="F463" s="25"/>
      <c r="G463" s="25"/>
      <c r="H463" s="25"/>
      <c r="L463" s="113"/>
    </row>
    <row r="464" spans="2:12">
      <c r="B464" s="25"/>
      <c r="C464" s="25"/>
      <c r="D464" s="25"/>
      <c r="E464" s="25"/>
      <c r="F464" s="25"/>
      <c r="G464" s="25"/>
      <c r="H464" s="25"/>
      <c r="L464" s="113"/>
    </row>
    <row r="465" spans="2:12">
      <c r="B465" s="25"/>
      <c r="C465" s="25"/>
      <c r="D465" s="25"/>
      <c r="E465" s="25"/>
      <c r="F465" s="25"/>
      <c r="G465" s="25"/>
      <c r="H465" s="25"/>
      <c r="L465" s="113"/>
    </row>
    <row r="466" spans="2:12">
      <c r="B466" s="25"/>
      <c r="C466" s="25"/>
      <c r="D466" s="25"/>
      <c r="E466" s="25"/>
      <c r="F466" s="25"/>
      <c r="G466" s="25"/>
      <c r="H466" s="25"/>
      <c r="L466" s="113"/>
    </row>
    <row r="467" spans="2:12">
      <c r="B467" s="25"/>
      <c r="C467" s="25"/>
      <c r="D467" s="25"/>
      <c r="E467" s="25"/>
      <c r="F467" s="25"/>
      <c r="G467" s="25"/>
      <c r="H467" s="25"/>
      <c r="L467" s="113"/>
    </row>
    <row r="468" spans="2:12">
      <c r="B468" s="25"/>
      <c r="C468" s="25"/>
      <c r="D468" s="25"/>
      <c r="E468" s="25"/>
      <c r="F468" s="25"/>
      <c r="G468" s="25"/>
      <c r="H468" s="25"/>
      <c r="L468" s="113"/>
    </row>
    <row r="469" spans="2:12">
      <c r="B469" s="25"/>
      <c r="C469" s="25"/>
      <c r="D469" s="25"/>
      <c r="E469" s="25"/>
      <c r="F469" s="25"/>
      <c r="G469" s="25"/>
      <c r="H469" s="25"/>
      <c r="L469" s="113"/>
    </row>
    <row r="470" spans="2:12">
      <c r="B470" s="25"/>
      <c r="C470" s="25"/>
      <c r="D470" s="25"/>
      <c r="E470" s="25"/>
      <c r="F470" s="25"/>
      <c r="G470" s="25"/>
      <c r="H470" s="25"/>
      <c r="L470" s="113"/>
    </row>
    <row r="471" spans="2:12">
      <c r="B471" s="25"/>
      <c r="C471" s="25"/>
      <c r="D471" s="25"/>
      <c r="E471" s="25"/>
      <c r="F471" s="25"/>
      <c r="G471" s="25"/>
      <c r="H471" s="25"/>
      <c r="L471" s="113"/>
    </row>
    <row r="472" spans="2:12">
      <c r="B472" s="25"/>
      <c r="C472" s="25"/>
      <c r="D472" s="25"/>
      <c r="E472" s="25"/>
      <c r="F472" s="25"/>
      <c r="G472" s="25"/>
      <c r="H472" s="25"/>
      <c r="L472" s="113"/>
    </row>
    <row r="473" spans="2:12">
      <c r="B473" s="25"/>
      <c r="C473" s="25"/>
      <c r="D473" s="25"/>
      <c r="E473" s="25"/>
      <c r="F473" s="25"/>
      <c r="G473" s="25"/>
      <c r="H473" s="25"/>
      <c r="L473" s="113"/>
    </row>
    <row r="474" spans="2:12">
      <c r="B474" s="25"/>
      <c r="C474" s="25"/>
      <c r="D474" s="25"/>
      <c r="E474" s="25"/>
      <c r="F474" s="25"/>
      <c r="G474" s="25"/>
      <c r="H474" s="25"/>
      <c r="L474" s="113"/>
    </row>
    <row r="475" spans="2:12">
      <c r="B475" s="25"/>
      <c r="C475" s="25"/>
      <c r="D475" s="25"/>
      <c r="E475" s="25"/>
      <c r="F475" s="25"/>
      <c r="G475" s="25"/>
      <c r="H475" s="25"/>
      <c r="L475" s="113"/>
    </row>
    <row r="476" spans="2:12">
      <c r="B476" s="25"/>
      <c r="C476" s="25"/>
      <c r="D476" s="25"/>
      <c r="E476" s="25"/>
      <c r="F476" s="25"/>
      <c r="G476" s="25"/>
      <c r="H476" s="25"/>
      <c r="L476" s="113"/>
    </row>
    <row r="477" spans="2:12">
      <c r="B477" s="25"/>
      <c r="C477" s="25"/>
      <c r="D477" s="25"/>
      <c r="E477" s="25"/>
      <c r="F477" s="25"/>
      <c r="G477" s="25"/>
      <c r="H477" s="25"/>
      <c r="L477" s="113"/>
    </row>
    <row r="478" spans="2:12">
      <c r="B478" s="25"/>
      <c r="C478" s="25"/>
      <c r="D478" s="25"/>
      <c r="E478" s="25"/>
      <c r="F478" s="25"/>
      <c r="G478" s="25"/>
      <c r="H478" s="25"/>
      <c r="L478" s="113"/>
    </row>
    <row r="479" spans="2:12">
      <c r="B479" s="25"/>
      <c r="C479" s="25"/>
      <c r="D479" s="25"/>
      <c r="E479" s="25"/>
      <c r="F479" s="25"/>
      <c r="G479" s="25"/>
      <c r="H479" s="25"/>
      <c r="L479" s="113"/>
    </row>
    <row r="480" spans="2:12">
      <c r="B480" s="25"/>
      <c r="C480" s="25"/>
      <c r="D480" s="25"/>
      <c r="E480" s="25"/>
      <c r="F480" s="25"/>
      <c r="G480" s="25"/>
      <c r="H480" s="25"/>
      <c r="L480" s="113"/>
    </row>
    <row r="481" spans="2:12">
      <c r="B481" s="25"/>
      <c r="C481" s="25"/>
      <c r="D481" s="25"/>
      <c r="E481" s="25"/>
      <c r="F481" s="25"/>
      <c r="G481" s="25"/>
      <c r="H481" s="25"/>
      <c r="L481" s="113"/>
    </row>
    <row r="482" spans="2:12">
      <c r="B482" s="25"/>
      <c r="C482" s="25"/>
      <c r="D482" s="25"/>
      <c r="E482" s="25"/>
      <c r="F482" s="25"/>
      <c r="G482" s="25"/>
      <c r="H482" s="25"/>
      <c r="L482" s="113"/>
    </row>
    <row r="483" spans="2:12">
      <c r="B483" s="25"/>
      <c r="C483" s="25"/>
      <c r="D483" s="25"/>
      <c r="E483" s="25"/>
      <c r="F483" s="25"/>
      <c r="G483" s="25"/>
      <c r="H483" s="25"/>
      <c r="L483" s="113"/>
    </row>
    <row r="484" spans="2:12">
      <c r="B484" s="25"/>
      <c r="C484" s="25"/>
      <c r="D484" s="25"/>
      <c r="E484" s="25"/>
      <c r="F484" s="25"/>
      <c r="G484" s="25"/>
      <c r="H484" s="25"/>
      <c r="L484" s="113"/>
    </row>
    <row r="485" spans="2:12">
      <c r="B485" s="25"/>
      <c r="C485" s="25"/>
      <c r="D485" s="25"/>
      <c r="E485" s="25"/>
      <c r="F485" s="25"/>
      <c r="G485" s="25"/>
      <c r="H485" s="25"/>
      <c r="L485" s="113"/>
    </row>
    <row r="486" spans="2:12">
      <c r="B486" s="25"/>
      <c r="C486" s="25"/>
      <c r="D486" s="25"/>
      <c r="E486" s="25"/>
      <c r="F486" s="25"/>
      <c r="G486" s="25"/>
      <c r="H486" s="25"/>
      <c r="L486" s="113"/>
    </row>
    <row r="487" spans="2:12">
      <c r="B487" s="25"/>
      <c r="C487" s="25"/>
      <c r="D487" s="25"/>
      <c r="E487" s="25"/>
      <c r="F487" s="25"/>
      <c r="G487" s="25"/>
      <c r="H487" s="25"/>
      <c r="L487" s="113"/>
    </row>
    <row r="488" spans="2:12">
      <c r="B488" s="25"/>
      <c r="C488" s="25"/>
      <c r="D488" s="25"/>
      <c r="E488" s="25"/>
      <c r="F488" s="25"/>
      <c r="G488" s="25"/>
      <c r="H488" s="25"/>
      <c r="L488" s="113"/>
    </row>
    <row r="489" spans="2:12">
      <c r="B489" s="25"/>
      <c r="C489" s="25"/>
      <c r="D489" s="25"/>
      <c r="E489" s="25"/>
      <c r="F489" s="25"/>
      <c r="G489" s="25"/>
      <c r="H489" s="25"/>
      <c r="L489" s="113"/>
    </row>
    <row r="490" spans="2:12">
      <c r="B490" s="25"/>
      <c r="C490" s="25"/>
      <c r="D490" s="25"/>
      <c r="E490" s="25"/>
      <c r="F490" s="25"/>
      <c r="G490" s="25"/>
      <c r="H490" s="25"/>
      <c r="L490" s="113"/>
    </row>
    <row r="491" spans="2:12">
      <c r="B491" s="25"/>
      <c r="C491" s="25"/>
      <c r="D491" s="25"/>
      <c r="E491" s="25"/>
      <c r="F491" s="25"/>
      <c r="G491" s="25"/>
      <c r="H491" s="25"/>
      <c r="L491" s="113"/>
    </row>
    <row r="492" spans="2:12">
      <c r="B492" s="25"/>
      <c r="C492" s="25"/>
      <c r="D492" s="25"/>
      <c r="E492" s="68"/>
      <c r="F492" s="68"/>
      <c r="G492" s="68"/>
      <c r="H492" s="68"/>
      <c r="L492" s="113"/>
    </row>
    <row r="493" spans="2:12">
      <c r="B493" s="25"/>
      <c r="C493" s="25"/>
      <c r="D493" s="25"/>
      <c r="E493" s="25"/>
      <c r="F493" s="25"/>
      <c r="G493" s="25"/>
      <c r="H493" s="25"/>
      <c r="L493" s="113"/>
    </row>
    <row r="494" spans="2:12">
      <c r="B494" s="25"/>
      <c r="C494" s="64"/>
      <c r="D494" s="25"/>
      <c r="E494" s="25"/>
      <c r="F494" s="25"/>
      <c r="G494" s="25"/>
      <c r="H494" s="25"/>
      <c r="L494" s="113"/>
    </row>
    <row r="495" spans="2:12">
      <c r="B495" s="25"/>
      <c r="C495" s="25"/>
      <c r="D495" s="25"/>
      <c r="E495" s="25"/>
      <c r="F495" s="25"/>
      <c r="G495" s="25"/>
      <c r="H495" s="25"/>
      <c r="L495" s="113"/>
    </row>
    <row r="496" spans="2:12">
      <c r="B496" s="25"/>
      <c r="C496" s="64"/>
      <c r="D496" s="64"/>
      <c r="E496" s="25"/>
      <c r="F496" s="25"/>
      <c r="G496" s="25"/>
      <c r="H496" s="25"/>
      <c r="L496" s="113"/>
    </row>
    <row r="497" spans="2:12">
      <c r="B497" s="25"/>
      <c r="C497" s="25"/>
      <c r="D497" s="25"/>
      <c r="E497" s="25"/>
      <c r="F497" s="25"/>
      <c r="G497" s="25"/>
      <c r="H497" s="25"/>
      <c r="L497" s="113"/>
    </row>
    <row r="498" spans="2:12">
      <c r="B498" s="25"/>
      <c r="C498" s="25"/>
      <c r="D498" s="25"/>
      <c r="E498" s="25"/>
      <c r="F498" s="25"/>
      <c r="G498" s="25"/>
      <c r="H498" s="25"/>
      <c r="L498" s="113"/>
    </row>
    <row r="499" spans="2:12">
      <c r="B499" s="25"/>
      <c r="C499" s="25"/>
      <c r="D499" s="25"/>
      <c r="E499" s="25"/>
      <c r="F499" s="25"/>
      <c r="G499" s="25"/>
      <c r="H499" s="25"/>
      <c r="L499" s="113"/>
    </row>
    <row r="500" spans="2:12">
      <c r="B500" s="25"/>
      <c r="C500" s="66"/>
      <c r="D500" s="66"/>
      <c r="E500" s="25"/>
      <c r="F500" s="25"/>
      <c r="G500" s="25"/>
      <c r="H500" s="25"/>
      <c r="L500" s="113"/>
    </row>
    <row r="501" spans="2:12">
      <c r="B501" s="25"/>
      <c r="C501" s="66"/>
      <c r="D501" s="66"/>
      <c r="E501" s="25"/>
      <c r="F501" s="25"/>
      <c r="G501" s="25"/>
      <c r="H501" s="25"/>
      <c r="L501" s="113"/>
    </row>
    <row r="502" spans="2:12">
      <c r="B502" s="25"/>
      <c r="C502" s="66"/>
      <c r="D502" s="66"/>
      <c r="E502" s="25"/>
      <c r="F502" s="25"/>
      <c r="G502" s="25"/>
      <c r="H502" s="25"/>
      <c r="L502" s="113"/>
    </row>
    <row r="503" spans="2:12">
      <c r="B503" s="25"/>
      <c r="C503" s="66"/>
      <c r="D503" s="66"/>
      <c r="E503" s="25"/>
      <c r="F503" s="25"/>
      <c r="G503" s="25"/>
      <c r="H503" s="25"/>
      <c r="L503" s="113"/>
    </row>
    <row r="504" spans="2:12">
      <c r="B504" s="25"/>
      <c r="C504" s="66"/>
      <c r="D504" s="66"/>
      <c r="E504" s="25"/>
      <c r="F504" s="25"/>
      <c r="G504" s="25"/>
      <c r="H504" s="25"/>
      <c r="L504" s="113"/>
    </row>
    <row r="505" spans="2:12">
      <c r="B505" s="25"/>
      <c r="C505" s="66"/>
      <c r="D505" s="66"/>
      <c r="E505" s="25"/>
      <c r="F505" s="25"/>
      <c r="G505" s="25"/>
      <c r="H505" s="25"/>
      <c r="L505" s="113"/>
    </row>
    <row r="506" spans="2:12">
      <c r="B506" s="25"/>
      <c r="C506" s="66"/>
      <c r="D506" s="66"/>
      <c r="E506" s="25"/>
      <c r="F506" s="25"/>
      <c r="G506" s="25"/>
      <c r="H506" s="25"/>
      <c r="L506" s="113"/>
    </row>
    <row r="507" spans="2:12">
      <c r="B507" s="25"/>
      <c r="C507" s="66"/>
      <c r="D507" s="66"/>
      <c r="E507" s="25"/>
      <c r="F507" s="25"/>
      <c r="G507" s="25"/>
      <c r="H507" s="25"/>
      <c r="L507" s="113"/>
    </row>
    <row r="508" spans="2:12">
      <c r="B508" s="25"/>
      <c r="C508" s="66"/>
      <c r="D508" s="66"/>
      <c r="E508" s="25"/>
      <c r="F508" s="25"/>
      <c r="G508" s="25"/>
      <c r="H508" s="25"/>
      <c r="L508" s="113"/>
    </row>
    <row r="509" spans="2:12">
      <c r="B509" s="25"/>
      <c r="C509" s="66"/>
      <c r="D509" s="66"/>
      <c r="E509" s="25"/>
      <c r="F509" s="25"/>
      <c r="G509" s="25"/>
      <c r="H509" s="25"/>
      <c r="L509" s="113"/>
    </row>
    <row r="510" spans="2:12">
      <c r="B510" s="25"/>
      <c r="C510" s="25"/>
      <c r="D510" s="25"/>
      <c r="E510" s="25"/>
      <c r="F510" s="25"/>
      <c r="G510" s="25"/>
      <c r="H510" s="25"/>
      <c r="L510" s="113"/>
    </row>
    <row r="511" spans="2:12">
      <c r="B511" s="25"/>
      <c r="C511" s="25"/>
      <c r="D511" s="25"/>
      <c r="E511" s="25"/>
      <c r="F511" s="25"/>
      <c r="G511" s="25"/>
      <c r="H511" s="25"/>
      <c r="L511" s="113"/>
    </row>
    <row r="512" spans="2:12">
      <c r="B512" s="25"/>
      <c r="C512" s="25"/>
      <c r="D512" s="25"/>
      <c r="E512" s="25"/>
      <c r="F512" s="25"/>
      <c r="G512" s="25"/>
      <c r="H512" s="25"/>
      <c r="L512" s="113"/>
    </row>
    <row r="513" spans="2:13">
      <c r="B513" s="25"/>
      <c r="C513" s="25"/>
      <c r="D513" s="25"/>
      <c r="E513" s="25"/>
      <c r="F513" s="25"/>
      <c r="G513" s="25"/>
      <c r="H513" s="25"/>
      <c r="L513" s="113"/>
    </row>
    <row r="514" spans="2:13">
      <c r="B514" s="25"/>
      <c r="C514" s="25"/>
      <c r="D514" s="25"/>
      <c r="E514" s="25"/>
      <c r="F514" s="25"/>
      <c r="G514" s="25"/>
      <c r="H514" s="25"/>
      <c r="L514" s="113"/>
    </row>
    <row r="515" spans="2:13">
      <c r="B515" s="25"/>
      <c r="C515" s="25"/>
      <c r="D515" s="25"/>
      <c r="E515" s="25"/>
      <c r="F515" s="25"/>
      <c r="G515" s="25"/>
      <c r="H515" s="25"/>
      <c r="L515" s="113"/>
    </row>
    <row r="516" spans="2:13">
      <c r="B516" s="25"/>
      <c r="C516" s="25"/>
      <c r="D516" s="25"/>
      <c r="E516" s="25"/>
      <c r="F516" s="25"/>
      <c r="G516" s="25"/>
      <c r="H516" s="25"/>
      <c r="L516" s="113"/>
    </row>
    <row r="517" spans="2:13">
      <c r="B517" s="25"/>
      <c r="C517" s="25"/>
      <c r="D517" s="25"/>
      <c r="E517" s="25"/>
      <c r="F517" s="25"/>
      <c r="G517" s="25"/>
      <c r="H517" s="25"/>
      <c r="L517" s="113"/>
    </row>
    <row r="518" spans="2:13">
      <c r="B518" s="25"/>
      <c r="C518" s="25"/>
      <c r="D518" s="25"/>
      <c r="E518" s="25"/>
      <c r="F518" s="25"/>
      <c r="G518" s="25"/>
      <c r="H518" s="25"/>
      <c r="L518" s="113"/>
    </row>
    <row r="519" spans="2:13">
      <c r="B519" s="25"/>
      <c r="C519" s="25"/>
      <c r="D519" s="25"/>
      <c r="E519" s="25"/>
      <c r="F519" s="25"/>
      <c r="G519" s="25"/>
      <c r="H519" s="25"/>
      <c r="L519" s="113"/>
    </row>
    <row r="520" spans="2:13">
      <c r="B520" s="25"/>
      <c r="C520" s="25"/>
      <c r="D520" s="25"/>
      <c r="E520" s="25"/>
      <c r="F520" s="25"/>
      <c r="G520" s="25"/>
      <c r="H520" s="25"/>
      <c r="L520" s="113"/>
    </row>
    <row r="521" spans="2:13">
      <c r="B521" s="25"/>
      <c r="C521" s="25"/>
      <c r="D521" s="25"/>
      <c r="E521" s="25"/>
      <c r="F521" s="25"/>
      <c r="G521" s="25"/>
      <c r="H521" s="25"/>
      <c r="I521" s="25"/>
      <c r="M521" s="113"/>
    </row>
    <row r="522" spans="2:13">
      <c r="B522" s="25"/>
      <c r="C522" s="25"/>
      <c r="D522" s="25"/>
      <c r="E522" s="25"/>
      <c r="F522" s="25"/>
      <c r="G522" s="25"/>
      <c r="H522" s="25"/>
      <c r="I522" s="25"/>
      <c r="M522" s="113"/>
    </row>
    <row r="523" spans="2:13">
      <c r="B523" s="25"/>
      <c r="C523" s="25"/>
      <c r="D523" s="25"/>
      <c r="E523" s="25"/>
      <c r="F523" s="25"/>
      <c r="G523" s="25"/>
      <c r="H523" s="25"/>
      <c r="I523" s="25"/>
      <c r="M523" s="113"/>
    </row>
    <row r="524" spans="2:13">
      <c r="B524" s="25"/>
      <c r="C524" s="25"/>
      <c r="D524" s="25"/>
      <c r="E524" s="25"/>
      <c r="F524" s="25"/>
      <c r="G524" s="25"/>
      <c r="H524" s="25"/>
      <c r="I524" s="25"/>
      <c r="M524" s="113"/>
    </row>
    <row r="525" spans="2:13">
      <c r="B525" s="25"/>
      <c r="C525" s="25"/>
      <c r="D525" s="25"/>
      <c r="E525" s="25"/>
      <c r="F525" s="25"/>
      <c r="G525" s="25"/>
      <c r="H525" s="25"/>
      <c r="I525" s="25"/>
      <c r="M525" s="113"/>
    </row>
    <row r="526" spans="2:13">
      <c r="B526" s="25"/>
      <c r="C526" s="25"/>
      <c r="D526" s="25"/>
      <c r="E526" s="25"/>
      <c r="F526" s="25"/>
      <c r="G526" s="25"/>
      <c r="H526" s="25"/>
      <c r="I526" s="25"/>
      <c r="M526" s="113"/>
    </row>
    <row r="527" spans="2:13">
      <c r="B527" s="25"/>
      <c r="C527" s="25"/>
      <c r="D527" s="25"/>
      <c r="E527" s="25"/>
      <c r="F527" s="25"/>
      <c r="G527" s="25"/>
      <c r="H527" s="25"/>
      <c r="I527" s="25"/>
      <c r="M527" s="113"/>
    </row>
    <row r="528" spans="2:13">
      <c r="B528" s="25"/>
      <c r="C528" s="25"/>
      <c r="D528" s="25"/>
      <c r="E528" s="25"/>
      <c r="F528" s="25"/>
      <c r="G528" s="25"/>
      <c r="H528" s="25"/>
      <c r="I528" s="25"/>
      <c r="M528" s="113"/>
    </row>
    <row r="529" spans="2:13">
      <c r="B529" s="25"/>
      <c r="C529" s="25"/>
      <c r="D529" s="25"/>
      <c r="E529" s="25"/>
      <c r="F529" s="25"/>
      <c r="G529" s="25"/>
      <c r="H529" s="25"/>
      <c r="I529" s="25"/>
      <c r="M529" s="113"/>
    </row>
    <row r="530" spans="2:13">
      <c r="B530" s="25"/>
      <c r="C530" s="25"/>
      <c r="D530" s="25"/>
      <c r="E530" s="25"/>
      <c r="F530" s="25"/>
      <c r="G530" s="25"/>
      <c r="H530" s="25"/>
      <c r="I530" s="25"/>
      <c r="M530" s="113"/>
    </row>
    <row r="531" spans="2:13">
      <c r="B531" s="25"/>
      <c r="C531" s="66"/>
      <c r="D531" s="66"/>
      <c r="E531" s="66"/>
      <c r="F531" s="25"/>
      <c r="G531" s="25"/>
      <c r="H531" s="25"/>
      <c r="I531" s="25"/>
      <c r="M531" s="113"/>
    </row>
    <row r="532" spans="2:13">
      <c r="B532" s="25"/>
      <c r="C532" s="25"/>
      <c r="D532" s="25"/>
      <c r="E532" s="25"/>
      <c r="F532" s="25"/>
      <c r="G532" s="25"/>
      <c r="H532" s="25"/>
      <c r="I532" s="25"/>
      <c r="M532" s="113"/>
    </row>
    <row r="533" spans="2:13">
      <c r="B533" s="25"/>
      <c r="C533" s="25"/>
      <c r="D533" s="25"/>
      <c r="E533" s="25"/>
      <c r="F533" s="25"/>
      <c r="G533" s="25"/>
      <c r="H533" s="25"/>
      <c r="I533" s="25"/>
      <c r="M533" s="113"/>
    </row>
    <row r="534" spans="2:13">
      <c r="B534" s="25"/>
      <c r="C534" s="25"/>
      <c r="D534" s="25"/>
      <c r="E534" s="25"/>
      <c r="F534" s="25"/>
      <c r="G534" s="25"/>
      <c r="H534" s="25"/>
      <c r="I534" s="25"/>
      <c r="M534" s="113"/>
    </row>
    <row r="535" spans="2:13">
      <c r="B535" s="25"/>
      <c r="C535" s="25"/>
      <c r="D535" s="25"/>
      <c r="E535" s="25"/>
      <c r="F535" s="25"/>
      <c r="G535" s="25"/>
      <c r="H535" s="25"/>
      <c r="I535" s="25"/>
      <c r="M535" s="113"/>
    </row>
    <row r="536" spans="2:13">
      <c r="B536" s="25"/>
      <c r="C536" s="25"/>
      <c r="D536" s="25"/>
      <c r="E536" s="25"/>
      <c r="F536" s="25"/>
      <c r="G536" s="25"/>
      <c r="H536" s="25"/>
      <c r="I536" s="25"/>
      <c r="M536" s="113"/>
    </row>
    <row r="537" spans="2:13">
      <c r="B537" s="25"/>
      <c r="C537" s="25"/>
      <c r="D537" s="25"/>
      <c r="E537" s="25"/>
      <c r="F537" s="68"/>
      <c r="G537" s="68"/>
      <c r="H537" s="68"/>
      <c r="I537" s="68"/>
      <c r="M537" s="113"/>
    </row>
    <row r="538" spans="2:13">
      <c r="B538" s="25"/>
      <c r="C538" s="25"/>
      <c r="D538" s="25"/>
      <c r="E538" s="25"/>
      <c r="F538" s="25"/>
      <c r="G538" s="25"/>
      <c r="H538" s="25"/>
      <c r="I538" s="25"/>
      <c r="M538" s="113"/>
    </row>
    <row r="539" spans="2:13">
      <c r="B539" s="25"/>
      <c r="C539" s="25"/>
      <c r="D539" s="25"/>
      <c r="E539" s="25"/>
      <c r="F539" s="25"/>
      <c r="G539" s="25"/>
      <c r="H539" s="25"/>
      <c r="I539" s="25"/>
      <c r="M539" s="113"/>
    </row>
    <row r="540" spans="2:13">
      <c r="B540" s="25"/>
      <c r="C540" s="25"/>
      <c r="D540" s="25"/>
      <c r="E540" s="25"/>
      <c r="F540" s="25"/>
      <c r="G540" s="25"/>
      <c r="H540" s="25"/>
      <c r="I540" s="25"/>
      <c r="M540" s="113"/>
    </row>
    <row r="541" spans="2:13">
      <c r="B541" s="25"/>
      <c r="C541" s="25"/>
      <c r="D541" s="25"/>
      <c r="E541" s="25"/>
      <c r="F541" s="25"/>
      <c r="G541" s="25"/>
      <c r="H541" s="25"/>
      <c r="I541" s="25"/>
      <c r="M541" s="113"/>
    </row>
    <row r="542" spans="2:13">
      <c r="B542" s="25"/>
      <c r="C542" s="25"/>
      <c r="D542" s="25"/>
      <c r="E542" s="25"/>
      <c r="F542" s="25"/>
      <c r="G542" s="25"/>
      <c r="H542" s="25"/>
      <c r="I542" s="25"/>
      <c r="M542" s="113"/>
    </row>
    <row r="543" spans="2:13">
      <c r="B543" s="25"/>
      <c r="C543" s="25"/>
      <c r="D543" s="25"/>
      <c r="E543" s="25"/>
      <c r="F543" s="25"/>
      <c r="G543" s="25"/>
      <c r="H543" s="25"/>
      <c r="I543" s="25"/>
      <c r="M543" s="113"/>
    </row>
    <row r="544" spans="2:13">
      <c r="B544" s="25"/>
      <c r="C544" s="25"/>
      <c r="D544" s="25"/>
      <c r="E544" s="25"/>
      <c r="F544" s="25"/>
      <c r="G544" s="25"/>
      <c r="H544" s="25"/>
      <c r="I544" s="25"/>
      <c r="M544" s="113"/>
    </row>
    <row r="545" spans="2:13">
      <c r="B545" s="25"/>
      <c r="C545" s="25"/>
      <c r="D545" s="25"/>
      <c r="E545" s="25"/>
      <c r="F545" s="25"/>
      <c r="G545" s="25"/>
      <c r="H545" s="25"/>
      <c r="I545" s="25"/>
      <c r="M545" s="113"/>
    </row>
    <row r="546" spans="2:13">
      <c r="B546" s="25"/>
      <c r="C546" s="25"/>
      <c r="D546" s="25"/>
      <c r="E546" s="25"/>
      <c r="F546" s="25"/>
      <c r="G546" s="25"/>
      <c r="H546" s="25"/>
      <c r="I546" s="25"/>
      <c r="M546" s="113"/>
    </row>
    <row r="547" spans="2:13">
      <c r="B547" s="25"/>
      <c r="C547" s="25"/>
      <c r="D547" s="25"/>
      <c r="E547" s="25"/>
      <c r="F547" s="25"/>
      <c r="G547" s="25"/>
      <c r="H547" s="25"/>
      <c r="I547" s="25"/>
      <c r="M547" s="113"/>
    </row>
    <row r="548" spans="2:13">
      <c r="F548" s="25"/>
      <c r="G548" s="25"/>
      <c r="H548" s="25"/>
      <c r="I548" s="25"/>
      <c r="M548" s="113"/>
    </row>
    <row r="549" spans="2:13">
      <c r="F549" s="25"/>
      <c r="G549" s="25"/>
      <c r="H549" s="25"/>
      <c r="I549" s="25"/>
      <c r="M549" s="113"/>
    </row>
    <row r="550" spans="2:13">
      <c r="F550" s="25"/>
      <c r="G550" s="25"/>
      <c r="H550" s="25"/>
      <c r="I550" s="25"/>
      <c r="M550" s="113"/>
    </row>
    <row r="551" spans="2:13">
      <c r="F551" s="25"/>
      <c r="G551" s="25"/>
      <c r="H551" s="25"/>
      <c r="I551" s="25"/>
      <c r="M551" s="113"/>
    </row>
    <row r="552" spans="2:13">
      <c r="F552" s="25"/>
      <c r="G552" s="25"/>
      <c r="H552" s="25"/>
      <c r="I552" s="25"/>
      <c r="M552" s="113"/>
    </row>
    <row r="553" spans="2:13">
      <c r="F553" s="25"/>
      <c r="G553" s="25"/>
      <c r="H553" s="25"/>
      <c r="I553" s="25"/>
      <c r="M553" s="113"/>
    </row>
    <row r="554" spans="2:13">
      <c r="F554" s="25"/>
      <c r="G554" s="25"/>
      <c r="H554" s="25"/>
      <c r="I554" s="25"/>
      <c r="M554" s="113"/>
    </row>
    <row r="555" spans="2:13">
      <c r="F555" s="25"/>
      <c r="G555" s="25"/>
      <c r="H555" s="25"/>
      <c r="I555" s="25"/>
      <c r="M555" s="113"/>
    </row>
    <row r="556" spans="2:13">
      <c r="F556" s="25"/>
      <c r="G556" s="25"/>
      <c r="H556" s="25"/>
      <c r="I556" s="25"/>
      <c r="M556" s="113"/>
    </row>
    <row r="557" spans="2:13">
      <c r="F557" s="25"/>
      <c r="G557" s="25"/>
      <c r="H557" s="25"/>
      <c r="I557" s="25"/>
      <c r="M557" s="113"/>
    </row>
    <row r="558" spans="2:13">
      <c r="F558" s="25"/>
      <c r="G558" s="25"/>
      <c r="H558" s="25"/>
      <c r="I558" s="25"/>
      <c r="M558" s="113"/>
    </row>
    <row r="559" spans="2:13">
      <c r="F559" s="25"/>
      <c r="G559" s="25"/>
      <c r="H559" s="25"/>
      <c r="I559" s="25"/>
      <c r="M559" s="113"/>
    </row>
    <row r="560" spans="2:13">
      <c r="F560" s="25"/>
      <c r="G560" s="25"/>
      <c r="H560" s="25"/>
      <c r="I560" s="25"/>
      <c r="M560" s="113"/>
    </row>
    <row r="561" spans="6:13">
      <c r="F561" s="25"/>
      <c r="G561" s="25"/>
      <c r="H561" s="25"/>
      <c r="I561" s="25"/>
      <c r="M561" s="113"/>
    </row>
    <row r="562" spans="6:13">
      <c r="F562" s="25"/>
      <c r="G562" s="25"/>
      <c r="H562" s="25"/>
      <c r="I562" s="25"/>
      <c r="M562" s="113"/>
    </row>
    <row r="563" spans="6:13">
      <c r="F563" s="25"/>
      <c r="G563" s="25"/>
      <c r="H563" s="25"/>
      <c r="I563" s="25"/>
      <c r="M563" s="113"/>
    </row>
    <row r="564" spans="6:13">
      <c r="F564" s="25"/>
      <c r="G564" s="25"/>
      <c r="H564" s="25"/>
      <c r="I564" s="25"/>
      <c r="M564" s="113"/>
    </row>
    <row r="565" spans="6:13">
      <c r="F565" s="25"/>
      <c r="G565" s="25"/>
      <c r="H565" s="25"/>
      <c r="I565" s="25"/>
      <c r="M565" s="113"/>
    </row>
    <row r="566" spans="6:13">
      <c r="F566" s="25"/>
      <c r="G566" s="25"/>
      <c r="H566" s="25"/>
      <c r="I566" s="25"/>
      <c r="M566" s="113"/>
    </row>
    <row r="567" spans="6:13">
      <c r="F567" s="25"/>
      <c r="G567" s="25"/>
      <c r="H567" s="25"/>
      <c r="I567" s="25"/>
      <c r="M567" s="113"/>
    </row>
    <row r="568" spans="6:13">
      <c r="F568" s="25"/>
      <c r="G568" s="25"/>
      <c r="H568" s="25"/>
      <c r="I568" s="25"/>
      <c r="M568" s="113"/>
    </row>
    <row r="569" spans="6:13">
      <c r="F569" s="25"/>
      <c r="G569" s="25"/>
      <c r="H569" s="25"/>
      <c r="I569" s="25"/>
      <c r="M569" s="113"/>
    </row>
    <row r="570" spans="6:13">
      <c r="F570" s="25"/>
      <c r="G570" s="25"/>
      <c r="H570" s="25"/>
      <c r="I570" s="25"/>
      <c r="M570" s="113"/>
    </row>
    <row r="571" spans="6:13">
      <c r="F571" s="25"/>
      <c r="G571" s="25"/>
      <c r="H571" s="25"/>
      <c r="I571" s="25"/>
      <c r="M571" s="113"/>
    </row>
    <row r="572" spans="6:13">
      <c r="F572" s="25"/>
      <c r="G572" s="25"/>
      <c r="H572" s="25"/>
      <c r="I572" s="25"/>
      <c r="M572" s="113"/>
    </row>
    <row r="573" spans="6:13">
      <c r="F573" s="25"/>
      <c r="G573" s="25"/>
      <c r="H573" s="25"/>
      <c r="I573" s="25"/>
      <c r="M573" s="113"/>
    </row>
    <row r="574" spans="6:13">
      <c r="F574" s="25"/>
      <c r="G574" s="25"/>
      <c r="H574" s="25"/>
      <c r="I574" s="25"/>
      <c r="M574" s="113"/>
    </row>
    <row r="575" spans="6:13">
      <c r="F575" s="25"/>
      <c r="G575" s="25"/>
      <c r="H575" s="25"/>
      <c r="I575" s="25"/>
      <c r="M575" s="113"/>
    </row>
    <row r="576" spans="6:13">
      <c r="F576" s="25"/>
      <c r="G576" s="25"/>
      <c r="H576" s="25"/>
      <c r="I576" s="25"/>
      <c r="M576" s="113"/>
    </row>
    <row r="577" spans="6:13">
      <c r="F577" s="25"/>
      <c r="G577" s="25"/>
      <c r="H577" s="25"/>
      <c r="I577" s="25"/>
      <c r="M577" s="113"/>
    </row>
    <row r="578" spans="6:13">
      <c r="F578" s="25"/>
      <c r="G578" s="25"/>
      <c r="H578" s="25"/>
      <c r="I578" s="25"/>
      <c r="M578" s="113"/>
    </row>
    <row r="579" spans="6:13">
      <c r="F579" s="25"/>
      <c r="G579" s="25"/>
      <c r="H579" s="25"/>
      <c r="I579" s="25"/>
      <c r="M579" s="113"/>
    </row>
    <row r="580" spans="6:13">
      <c r="F580" s="25"/>
      <c r="G580" s="25"/>
      <c r="H580" s="25"/>
      <c r="I580" s="25"/>
      <c r="M580" s="113"/>
    </row>
    <row r="581" spans="6:13">
      <c r="F581" s="25"/>
      <c r="G581" s="25"/>
      <c r="H581" s="25"/>
      <c r="I581" s="25"/>
      <c r="M581" s="113"/>
    </row>
    <row r="582" spans="6:13">
      <c r="F582" s="25"/>
      <c r="G582" s="25"/>
      <c r="H582" s="25"/>
      <c r="I582" s="25"/>
      <c r="M582" s="113"/>
    </row>
    <row r="583" spans="6:13">
      <c r="F583" s="25"/>
      <c r="G583" s="25"/>
      <c r="H583" s="25"/>
      <c r="I583" s="25"/>
      <c r="M583" s="113"/>
    </row>
    <row r="584" spans="6:13">
      <c r="F584" s="25"/>
      <c r="G584" s="25"/>
      <c r="H584" s="25"/>
      <c r="I584" s="25"/>
      <c r="M584" s="113"/>
    </row>
    <row r="585" spans="6:13">
      <c r="F585" s="25"/>
      <c r="G585" s="25"/>
      <c r="H585" s="25"/>
      <c r="I585" s="25"/>
      <c r="M585" s="113"/>
    </row>
    <row r="586" spans="6:13">
      <c r="F586" s="25"/>
      <c r="G586" s="25"/>
      <c r="H586" s="25"/>
      <c r="I586" s="25"/>
      <c r="M586" s="113"/>
    </row>
    <row r="587" spans="6:13">
      <c r="F587" s="25"/>
      <c r="G587" s="25"/>
      <c r="H587" s="25"/>
      <c r="I587" s="25"/>
      <c r="M587" s="113"/>
    </row>
    <row r="588" spans="6:13">
      <c r="F588" s="25"/>
      <c r="G588" s="25"/>
      <c r="H588" s="25"/>
      <c r="I588" s="25"/>
      <c r="M588" s="113"/>
    </row>
    <row r="589" spans="6:13">
      <c r="F589" s="25"/>
      <c r="G589" s="25"/>
      <c r="H589" s="25"/>
      <c r="I589" s="25"/>
      <c r="M589" s="113"/>
    </row>
    <row r="590" spans="6:13">
      <c r="F590" s="25"/>
      <c r="G590" s="25"/>
      <c r="H590" s="25"/>
      <c r="I590" s="25"/>
      <c r="M590" s="113"/>
    </row>
    <row r="591" spans="6:13">
      <c r="F591" s="25"/>
      <c r="G591" s="25"/>
      <c r="H591" s="25"/>
      <c r="I591" s="25"/>
      <c r="M591" s="113"/>
    </row>
    <row r="592" spans="6:13">
      <c r="F592" s="25"/>
      <c r="G592" s="25"/>
      <c r="H592" s="25"/>
      <c r="I592" s="25"/>
      <c r="M592" s="113"/>
    </row>
    <row r="593" spans="6:13">
      <c r="F593" s="25"/>
      <c r="G593" s="25"/>
      <c r="H593" s="25"/>
      <c r="I593" s="25"/>
      <c r="M593" s="113"/>
    </row>
    <row r="594" spans="6:13">
      <c r="F594" s="25"/>
      <c r="G594" s="25"/>
      <c r="H594" s="25"/>
      <c r="I594" s="25"/>
      <c r="M594" s="113"/>
    </row>
    <row r="595" spans="6:13">
      <c r="F595" s="25"/>
      <c r="G595" s="25"/>
      <c r="H595" s="25"/>
      <c r="I595" s="25"/>
      <c r="M595" s="113"/>
    </row>
    <row r="596" spans="6:13">
      <c r="F596" s="25"/>
      <c r="G596" s="25"/>
      <c r="H596" s="25"/>
      <c r="I596" s="25"/>
      <c r="M596" s="113"/>
    </row>
    <row r="597" spans="6:13">
      <c r="F597" s="25"/>
      <c r="G597" s="25"/>
      <c r="H597" s="25"/>
      <c r="I597" s="25"/>
      <c r="M597" s="113"/>
    </row>
    <row r="598" spans="6:13">
      <c r="M598" s="113"/>
    </row>
    <row r="599" spans="6:13">
      <c r="M599" s="113"/>
    </row>
  </sheetData>
  <phoneticPr fontId="0" type="noConversion"/>
  <pageMargins left="0.78740157499999996" right="0.78740157499999996" top="0.984251969" bottom="0.984251969" header="0.4921259845" footer="0.492125984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dimension ref="A2:M67"/>
  <sheetViews>
    <sheetView workbookViewId="0">
      <selection activeCell="L20" sqref="L20"/>
    </sheetView>
  </sheetViews>
  <sheetFormatPr baseColWidth="10" defaultRowHeight="12.75"/>
  <cols>
    <col min="2" max="2" width="19.7109375" customWidth="1"/>
    <col min="3" max="4" width="9.7109375" customWidth="1"/>
    <col min="8" max="8" width="12.85546875" customWidth="1"/>
  </cols>
  <sheetData>
    <row r="2" spans="1:10" ht="15.75">
      <c r="A2" s="191" t="s">
        <v>401</v>
      </c>
      <c r="B2" s="192"/>
      <c r="C2" s="192"/>
      <c r="D2" s="192"/>
      <c r="E2" s="192"/>
      <c r="F2" s="192"/>
      <c r="G2" s="371"/>
    </row>
    <row r="4" spans="1:10">
      <c r="F4" s="20"/>
    </row>
    <row r="5" spans="1:10" ht="15.75">
      <c r="A5" s="134" t="s">
        <v>402</v>
      </c>
      <c r="B5" s="344"/>
      <c r="C5" s="344"/>
      <c r="D5" s="344"/>
      <c r="E5" s="345">
        <f>Rendement!C7</f>
        <v>2941.1764705882356</v>
      </c>
      <c r="F5" s="345">
        <f>Rendement!G7</f>
        <v>1461.988304093567</v>
      </c>
      <c r="G5" s="345">
        <f>Rendement!K7</f>
        <v>606.06060606060612</v>
      </c>
    </row>
    <row r="6" spans="1:10" ht="15.75">
      <c r="A6" s="62"/>
      <c r="B6" s="355"/>
      <c r="C6" s="355"/>
      <c r="D6" s="355"/>
      <c r="E6" s="356"/>
      <c r="F6" s="356"/>
      <c r="G6" s="356"/>
    </row>
    <row r="7" spans="1:10">
      <c r="A7" s="22" t="s">
        <v>403</v>
      </c>
      <c r="E7" s="219">
        <v>2.4</v>
      </c>
      <c r="F7" s="220">
        <v>2.7</v>
      </c>
      <c r="G7" s="220">
        <v>3</v>
      </c>
      <c r="H7" t="s">
        <v>376</v>
      </c>
      <c r="I7" s="26"/>
    </row>
    <row r="8" spans="1:10">
      <c r="A8" t="s">
        <v>404</v>
      </c>
      <c r="C8" s="131">
        <v>8</v>
      </c>
      <c r="D8" s="348" t="s">
        <v>376</v>
      </c>
      <c r="E8" s="218">
        <f>$C8/E7</f>
        <v>3.3333333333333335</v>
      </c>
      <c r="F8" s="218">
        <f>$C8/F7</f>
        <v>2.9629629629629628</v>
      </c>
      <c r="G8" s="218">
        <f>$C8/G7</f>
        <v>2.6666666666666665</v>
      </c>
      <c r="H8" t="s">
        <v>405</v>
      </c>
      <c r="I8" s="26"/>
    </row>
    <row r="9" spans="1:10">
      <c r="C9" s="131"/>
      <c r="D9" s="348"/>
      <c r="E9" s="218"/>
      <c r="F9" s="218"/>
      <c r="G9" s="218"/>
      <c r="I9" s="26"/>
    </row>
    <row r="10" spans="1:10">
      <c r="A10" s="22" t="s">
        <v>406</v>
      </c>
      <c r="C10" s="7"/>
      <c r="E10" s="218"/>
      <c r="F10" s="218"/>
      <c r="G10" s="218"/>
      <c r="I10" s="104"/>
      <c r="J10" s="25"/>
    </row>
    <row r="11" spans="1:10">
      <c r="A11" s="5" t="s">
        <v>407</v>
      </c>
      <c r="C11" s="7"/>
      <c r="E11" s="234">
        <v>15</v>
      </c>
      <c r="F11" s="234">
        <v>15</v>
      </c>
      <c r="G11" s="234">
        <v>15</v>
      </c>
      <c r="I11" s="104"/>
      <c r="J11" s="25"/>
    </row>
    <row r="12" spans="1:10">
      <c r="A12" t="s">
        <v>408</v>
      </c>
      <c r="C12" s="502">
        <v>15.14</v>
      </c>
      <c r="D12" t="s">
        <v>285</v>
      </c>
      <c r="E12" s="234"/>
      <c r="F12" s="234"/>
      <c r="G12" s="234"/>
      <c r="I12" s="439"/>
      <c r="J12" s="25"/>
    </row>
    <row r="13" spans="1:10">
      <c r="A13" t="s">
        <v>409</v>
      </c>
      <c r="D13" s="233"/>
      <c r="E13" s="12">
        <f>($C12*$C8)/(E11*(E8*18))</f>
        <v>0.1345777777777778</v>
      </c>
      <c r="F13" s="12">
        <f>($C12*$C8)/(F11*(F8*18))</f>
        <v>0.15140000000000003</v>
      </c>
      <c r="G13" s="12">
        <f>($C12*$C8)/(G11*(G8*18))</f>
        <v>0.16822222222222222</v>
      </c>
      <c r="H13" t="s">
        <v>66</v>
      </c>
      <c r="I13" s="25"/>
      <c r="J13" s="25"/>
    </row>
    <row r="14" spans="1:10">
      <c r="A14" s="5"/>
      <c r="C14" s="7"/>
      <c r="E14" s="234"/>
      <c r="F14" s="234"/>
      <c r="G14" s="234"/>
      <c r="I14" s="104"/>
      <c r="J14" s="25"/>
    </row>
    <row r="15" spans="1:10">
      <c r="A15" s="22" t="s">
        <v>410</v>
      </c>
      <c r="C15" s="346"/>
      <c r="E15" s="234"/>
      <c r="F15" s="234"/>
      <c r="G15" s="234"/>
      <c r="I15" s="104"/>
      <c r="J15" s="25"/>
    </row>
    <row r="16" spans="1:10">
      <c r="A16" s="5" t="s">
        <v>411</v>
      </c>
      <c r="C16" s="234">
        <v>15</v>
      </c>
      <c r="E16" s="234"/>
      <c r="F16" s="234"/>
      <c r="G16" s="234"/>
      <c r="I16" s="104"/>
      <c r="J16" s="25"/>
    </row>
    <row r="17" spans="1:11">
      <c r="A17" s="5" t="s">
        <v>412</v>
      </c>
      <c r="C17" s="346"/>
      <c r="E17" s="234">
        <v>8</v>
      </c>
      <c r="F17" s="234">
        <v>8</v>
      </c>
      <c r="G17" s="234">
        <v>8</v>
      </c>
      <c r="H17" t="s">
        <v>413</v>
      </c>
      <c r="I17" s="104"/>
      <c r="J17" s="25"/>
    </row>
    <row r="18" spans="1:11">
      <c r="A18" s="5" t="s">
        <v>414</v>
      </c>
      <c r="C18" s="346"/>
      <c r="E18" s="357">
        <f>E17*60/(E8*$C16)</f>
        <v>9.6</v>
      </c>
      <c r="F18" s="357">
        <f>F17*60/(F8*$C16)</f>
        <v>10.8</v>
      </c>
      <c r="G18" s="357">
        <f>G17*60/(G8*$C16)</f>
        <v>12</v>
      </c>
      <c r="H18" t="s">
        <v>415</v>
      </c>
      <c r="I18" s="549"/>
      <c r="J18" s="549"/>
      <c r="K18" s="354"/>
    </row>
    <row r="19" spans="1:11">
      <c r="A19" s="426" t="s">
        <v>470</v>
      </c>
      <c r="C19" s="502">
        <v>24.06</v>
      </c>
      <c r="D19" t="s">
        <v>285</v>
      </c>
      <c r="E19" s="347"/>
      <c r="F19" s="347"/>
      <c r="G19" s="347"/>
      <c r="I19" s="439"/>
      <c r="J19" s="25"/>
    </row>
    <row r="20" spans="1:11">
      <c r="A20" t="s">
        <v>416</v>
      </c>
      <c r="C20" s="502">
        <v>15.14</v>
      </c>
      <c r="D20" t="s">
        <v>285</v>
      </c>
      <c r="E20" s="222"/>
      <c r="F20" s="222"/>
      <c r="G20" s="222"/>
      <c r="I20" s="439"/>
      <c r="J20" s="25"/>
    </row>
    <row r="21" spans="1:11">
      <c r="A21" t="s">
        <v>417</v>
      </c>
      <c r="C21" s="351"/>
      <c r="E21" s="179">
        <f>(($C20+$C19)*E17)/(E8*18*$C16)</f>
        <v>0.34844444444444445</v>
      </c>
      <c r="F21" s="179">
        <f>(($C20+$C19)*F17)/(F8*18*$C16)</f>
        <v>0.39200000000000007</v>
      </c>
      <c r="G21" s="179">
        <f>(($C20+$C19)*G17)/(G8*18*$C16)</f>
        <v>0.43555555555555558</v>
      </c>
      <c r="I21" s="25"/>
      <c r="J21" s="25"/>
    </row>
    <row r="22" spans="1:11" ht="13.5" thickBot="1">
      <c r="A22" s="398"/>
      <c r="B22" s="398"/>
      <c r="C22" s="398"/>
      <c r="D22" s="398"/>
      <c r="E22" s="399"/>
      <c r="F22" s="399"/>
      <c r="G22" s="399"/>
      <c r="I22" s="104"/>
      <c r="J22" s="25"/>
    </row>
    <row r="23" spans="1:11" ht="13.5" thickTop="1">
      <c r="A23" s="32"/>
      <c r="B23" s="32"/>
      <c r="C23" s="32"/>
      <c r="D23" s="32"/>
      <c r="E23" s="218"/>
      <c r="F23" s="218"/>
      <c r="G23" s="218"/>
      <c r="I23" s="104"/>
      <c r="J23" s="25"/>
    </row>
    <row r="24" spans="1:11">
      <c r="A24" s="23" t="s">
        <v>418</v>
      </c>
      <c r="B24" s="9"/>
      <c r="C24" s="31"/>
      <c r="D24" s="31"/>
      <c r="E24" s="31"/>
      <c r="I24" s="25"/>
      <c r="J24" s="25"/>
    </row>
    <row r="25" spans="1:11">
      <c r="A25" t="s">
        <v>419</v>
      </c>
      <c r="E25" s="221">
        <v>12.65</v>
      </c>
      <c r="F25" s="221">
        <v>12.65</v>
      </c>
      <c r="G25" s="221">
        <v>12.65</v>
      </c>
      <c r="H25" s="426" t="s">
        <v>457</v>
      </c>
      <c r="I25" s="439"/>
      <c r="J25" s="25"/>
    </row>
    <row r="26" spans="1:11">
      <c r="E26" s="221"/>
      <c r="F26" s="221"/>
      <c r="G26" s="221"/>
      <c r="I26" s="25"/>
      <c r="J26" s="25"/>
    </row>
    <row r="27" spans="1:11">
      <c r="A27" t="s">
        <v>420</v>
      </c>
      <c r="E27" s="223">
        <f>((E7*E25)/18)+E13+E21</f>
        <v>2.169688888888889</v>
      </c>
      <c r="F27" s="223">
        <f>((F7*F25)/18)+F13+F21</f>
        <v>2.4409000000000001</v>
      </c>
      <c r="G27" s="223">
        <f>((G7*G25)/18)+G13+G21</f>
        <v>2.7121111111111111</v>
      </c>
      <c r="H27" s="22" t="s">
        <v>66</v>
      </c>
      <c r="I27" s="25"/>
      <c r="J27" s="25"/>
    </row>
    <row r="28" spans="1:11">
      <c r="E28" s="223"/>
      <c r="F28" s="223"/>
      <c r="G28" s="223"/>
    </row>
    <row r="29" spans="1:11">
      <c r="A29" s="352"/>
      <c r="B29" s="352"/>
      <c r="C29" s="352"/>
      <c r="D29" s="134" t="s">
        <v>421</v>
      </c>
      <c r="E29" s="353"/>
      <c r="F29" s="353"/>
      <c r="G29" s="353"/>
    </row>
    <row r="30" spans="1:11">
      <c r="E30" s="32"/>
      <c r="F30" s="32"/>
      <c r="G30" s="32"/>
      <c r="I30" s="26"/>
    </row>
    <row r="31" spans="1:11">
      <c r="A31" s="235" t="s">
        <v>422</v>
      </c>
      <c r="B31" s="236"/>
      <c r="C31" s="32"/>
      <c r="D31" s="32"/>
      <c r="E31" s="32"/>
      <c r="F31" s="32"/>
      <c r="G31" s="32"/>
    </row>
    <row r="32" spans="1:11">
      <c r="A32" t="s">
        <v>423</v>
      </c>
      <c r="E32" s="475">
        <v>27</v>
      </c>
      <c r="F32" s="475">
        <v>29</v>
      </c>
      <c r="G32" s="475">
        <v>33</v>
      </c>
      <c r="H32" s="426" t="s">
        <v>457</v>
      </c>
    </row>
    <row r="34" spans="1:13">
      <c r="A34" t="s">
        <v>420</v>
      </c>
      <c r="E34" s="223">
        <f>(E32/18)+E13+E21</f>
        <v>1.9830222222222225</v>
      </c>
      <c r="F34" s="223">
        <f>(F32/18)+F13+F21</f>
        <v>2.1545111111111113</v>
      </c>
      <c r="G34" s="223">
        <f>(G32/18)+G13+G21</f>
        <v>2.4371111111111112</v>
      </c>
      <c r="H34" s="22" t="s">
        <v>66</v>
      </c>
    </row>
    <row r="36" spans="1:13">
      <c r="E36" s="147"/>
      <c r="F36" s="147"/>
      <c r="G36" s="147"/>
    </row>
    <row r="37" spans="1:13">
      <c r="E37" s="72"/>
      <c r="F37" s="72"/>
      <c r="G37" s="72"/>
      <c r="I37" s="26"/>
    </row>
    <row r="38" spans="1:13">
      <c r="F38" s="12"/>
    </row>
    <row r="39" spans="1:13">
      <c r="G39" s="12"/>
    </row>
    <row r="40" spans="1:13">
      <c r="G40" s="12"/>
    </row>
    <row r="42" spans="1:13">
      <c r="A42" s="31"/>
      <c r="B42" s="31"/>
      <c r="E42" s="31"/>
      <c r="F42" s="31"/>
      <c r="G42" s="31"/>
      <c r="H42" s="31"/>
      <c r="I42" s="31"/>
      <c r="J42" s="31"/>
      <c r="K42" s="31"/>
      <c r="L42" s="31"/>
      <c r="M42" s="31"/>
    </row>
    <row r="43" spans="1:13">
      <c r="A43" s="31"/>
      <c r="B43" s="31"/>
      <c r="E43" s="31"/>
      <c r="F43" s="31"/>
      <c r="G43" s="31"/>
      <c r="H43" s="31"/>
      <c r="I43" s="31"/>
      <c r="J43" s="31"/>
      <c r="K43" s="31"/>
      <c r="L43" s="31"/>
      <c r="M43" s="31"/>
    </row>
    <row r="44" spans="1:13">
      <c r="A44" s="31"/>
      <c r="B44" s="31"/>
      <c r="E44" s="38"/>
      <c r="F44" s="31"/>
      <c r="G44" s="31"/>
      <c r="H44" s="31"/>
      <c r="I44" s="31"/>
      <c r="J44" s="31"/>
      <c r="K44" s="31"/>
      <c r="L44" s="31"/>
      <c r="M44" s="31"/>
    </row>
    <row r="45" spans="1:13">
      <c r="A45" s="31"/>
      <c r="B45" s="31"/>
      <c r="E45" s="38"/>
      <c r="F45" s="31"/>
      <c r="G45" s="31"/>
      <c r="H45" s="31"/>
      <c r="I45" s="31"/>
      <c r="J45" s="31"/>
      <c r="K45" s="31"/>
      <c r="L45" s="31"/>
      <c r="M45" s="31"/>
    </row>
    <row r="46" spans="1:13">
      <c r="A46" s="31"/>
      <c r="B46" s="31"/>
      <c r="E46" s="38"/>
      <c r="F46" s="224"/>
      <c r="G46" s="31"/>
      <c r="H46" s="31"/>
      <c r="I46" s="31"/>
      <c r="J46" s="31"/>
      <c r="K46" s="31"/>
      <c r="L46" s="31"/>
      <c r="M46" s="31"/>
    </row>
    <row r="47" spans="1:13">
      <c r="A47" s="31"/>
      <c r="B47" s="31"/>
      <c r="C47" s="31"/>
      <c r="D47" s="31"/>
      <c r="E47" s="38"/>
      <c r="F47" s="31"/>
      <c r="G47" s="31"/>
      <c r="H47" s="31"/>
      <c r="I47" s="31"/>
      <c r="J47" s="31"/>
      <c r="K47" s="31"/>
      <c r="L47" s="31"/>
      <c r="M47" s="31"/>
    </row>
    <row r="48" spans="1:13">
      <c r="A48" s="31"/>
      <c r="B48" s="31"/>
      <c r="C48" s="31"/>
      <c r="D48" s="31"/>
      <c r="E48" s="38"/>
      <c r="F48" s="31"/>
      <c r="G48" s="31"/>
      <c r="H48" s="31"/>
      <c r="I48" s="31"/>
      <c r="J48" s="31"/>
      <c r="K48" s="31"/>
      <c r="L48" s="31"/>
      <c r="M48" s="31"/>
    </row>
    <row r="49" spans="1:13">
      <c r="A49" s="31"/>
      <c r="B49" s="31"/>
      <c r="C49" s="31"/>
      <c r="D49" s="31"/>
      <c r="E49" s="38"/>
      <c r="F49" s="31"/>
      <c r="G49" s="31"/>
      <c r="H49" s="31"/>
      <c r="I49" s="31"/>
      <c r="J49" s="31"/>
      <c r="K49" s="31"/>
      <c r="L49" s="31"/>
      <c r="M49" s="31"/>
    </row>
    <row r="50" spans="1:13">
      <c r="A50" s="31"/>
      <c r="B50" s="31"/>
      <c r="C50" s="31"/>
      <c r="D50" s="31"/>
      <c r="E50" s="38"/>
      <c r="F50" s="31"/>
      <c r="G50" s="31"/>
      <c r="H50" s="31"/>
      <c r="I50" s="31"/>
      <c r="J50" s="31"/>
      <c r="K50" s="31"/>
      <c r="L50" s="31"/>
      <c r="M50" s="31"/>
    </row>
    <row r="51" spans="1:13">
      <c r="A51" s="31"/>
      <c r="B51" s="31"/>
      <c r="C51" s="31"/>
      <c r="D51" s="31"/>
      <c r="E51" s="38"/>
      <c r="F51" s="31"/>
      <c r="G51" s="31"/>
      <c r="H51" s="31"/>
      <c r="I51" s="31"/>
      <c r="J51" s="31"/>
      <c r="K51" s="31"/>
      <c r="L51" s="31"/>
      <c r="M51" s="31"/>
    </row>
    <row r="52" spans="1:13">
      <c r="A52" s="31"/>
      <c r="B52" s="31"/>
      <c r="C52" s="31"/>
      <c r="D52" s="31"/>
      <c r="E52" s="31"/>
      <c r="F52" s="31"/>
      <c r="G52" s="31"/>
      <c r="H52" s="31"/>
      <c r="I52" s="31"/>
      <c r="J52" s="31"/>
      <c r="K52" s="31"/>
      <c r="L52" s="31"/>
      <c r="M52" s="31"/>
    </row>
    <row r="53" spans="1:13">
      <c r="A53" s="31"/>
      <c r="B53" s="31"/>
      <c r="C53" s="31"/>
      <c r="D53" s="31"/>
      <c r="E53" s="225"/>
      <c r="F53" s="31"/>
      <c r="G53" s="31"/>
      <c r="H53" s="31"/>
      <c r="I53" s="31"/>
      <c r="J53" s="31"/>
      <c r="K53" s="31"/>
      <c r="L53" s="31"/>
      <c r="M53" s="31"/>
    </row>
    <row r="54" spans="1:13">
      <c r="A54" s="31"/>
      <c r="B54" s="31"/>
      <c r="C54" s="31"/>
      <c r="D54" s="31"/>
      <c r="E54" s="226"/>
      <c r="F54" s="31"/>
      <c r="G54" s="31"/>
      <c r="H54" s="31"/>
      <c r="I54" s="31"/>
      <c r="J54" s="31"/>
      <c r="K54" s="31"/>
      <c r="L54" s="31"/>
      <c r="M54" s="31"/>
    </row>
    <row r="55" spans="1:13">
      <c r="A55" s="31"/>
      <c r="B55" s="31"/>
      <c r="C55" s="31"/>
      <c r="D55" s="31"/>
      <c r="E55" s="227"/>
      <c r="F55" s="31"/>
      <c r="G55" s="31"/>
      <c r="H55" s="31"/>
      <c r="I55" s="31"/>
      <c r="J55" s="31"/>
      <c r="K55" s="31"/>
      <c r="L55" s="31"/>
      <c r="M55" s="31"/>
    </row>
    <row r="56" spans="1:13">
      <c r="A56" s="31"/>
      <c r="B56" s="31"/>
      <c r="C56" s="31"/>
      <c r="D56" s="31"/>
      <c r="E56" s="228"/>
      <c r="F56" s="31"/>
      <c r="G56" s="31"/>
      <c r="H56" s="31"/>
      <c r="I56" s="31"/>
      <c r="J56" s="31"/>
      <c r="K56" s="31"/>
      <c r="L56" s="31"/>
      <c r="M56" s="31"/>
    </row>
    <row r="57" spans="1:13">
      <c r="A57" s="31"/>
      <c r="B57" s="31"/>
      <c r="C57" s="31"/>
      <c r="D57" s="31"/>
      <c r="E57" s="38"/>
      <c r="F57" s="31"/>
      <c r="G57" s="31"/>
      <c r="H57" s="31"/>
      <c r="I57" s="31"/>
      <c r="J57" s="31"/>
      <c r="K57" s="31"/>
      <c r="L57" s="31"/>
      <c r="M57" s="31"/>
    </row>
    <row r="58" spans="1:13">
      <c r="A58" s="31"/>
      <c r="B58" s="31"/>
      <c r="C58" s="31"/>
      <c r="D58" s="31"/>
      <c r="E58" s="31"/>
      <c r="F58" s="31"/>
      <c r="G58" s="31"/>
      <c r="H58" s="31"/>
      <c r="I58" s="31"/>
      <c r="J58" s="31"/>
      <c r="K58" s="31"/>
      <c r="L58" s="31"/>
      <c r="M58" s="31"/>
    </row>
    <row r="59" spans="1:13">
      <c r="A59" s="31"/>
      <c r="B59" s="31"/>
      <c r="C59" s="31"/>
      <c r="D59" s="31"/>
      <c r="E59" s="31"/>
      <c r="F59" s="38"/>
      <c r="G59" s="31"/>
      <c r="H59" s="31"/>
      <c r="I59" s="31"/>
      <c r="J59" s="31"/>
      <c r="K59" s="31"/>
      <c r="L59" s="31"/>
      <c r="M59" s="31"/>
    </row>
    <row r="60" spans="1:13">
      <c r="A60" s="31"/>
      <c r="B60" s="31"/>
      <c r="C60" s="31"/>
      <c r="D60" s="31"/>
      <c r="E60" s="31"/>
      <c r="F60" s="38"/>
      <c r="G60" s="31"/>
      <c r="H60" s="31"/>
      <c r="I60" s="31"/>
      <c r="J60" s="31"/>
      <c r="K60" s="31"/>
      <c r="L60" s="31"/>
      <c r="M60" s="31"/>
    </row>
    <row r="61" spans="1:13">
      <c r="A61" s="31"/>
      <c r="B61" s="31"/>
      <c r="C61" s="31"/>
      <c r="D61" s="31"/>
      <c r="E61" s="31"/>
      <c r="F61" s="31"/>
      <c r="G61" s="31"/>
      <c r="H61" s="31"/>
      <c r="I61" s="31"/>
      <c r="J61" s="31"/>
      <c r="K61" s="31"/>
      <c r="L61" s="31"/>
      <c r="M61" s="31"/>
    </row>
    <row r="62" spans="1:13">
      <c r="A62" s="229"/>
      <c r="B62" s="31"/>
      <c r="C62" s="31"/>
      <c r="D62" s="31"/>
      <c r="E62" s="31"/>
      <c r="F62" s="31"/>
      <c r="G62" s="31"/>
      <c r="H62" s="31"/>
      <c r="I62" s="31"/>
      <c r="J62" s="31"/>
      <c r="K62" s="31"/>
      <c r="L62" s="31"/>
      <c r="M62" s="31"/>
    </row>
    <row r="63" spans="1:13">
      <c r="A63" s="31"/>
      <c r="B63" s="31"/>
      <c r="C63" s="31"/>
      <c r="D63" s="31"/>
      <c r="E63" s="31"/>
      <c r="F63" s="31"/>
      <c r="G63" s="31"/>
      <c r="H63" s="31"/>
      <c r="I63" s="31"/>
      <c r="J63" s="31"/>
      <c r="K63" s="31"/>
      <c r="L63" s="31"/>
      <c r="M63" s="31"/>
    </row>
    <row r="64" spans="1:13">
      <c r="A64" s="31"/>
      <c r="B64" s="31"/>
      <c r="C64" s="31"/>
      <c r="D64" s="31"/>
      <c r="E64" s="31"/>
      <c r="F64" s="31"/>
      <c r="G64" s="31"/>
      <c r="H64" s="31"/>
      <c r="I64" s="31"/>
      <c r="J64" s="31"/>
      <c r="K64" s="31"/>
      <c r="L64" s="31"/>
      <c r="M64" s="31"/>
    </row>
    <row r="65" spans="1:13">
      <c r="A65" s="31"/>
      <c r="B65" s="31"/>
      <c r="C65" s="31"/>
      <c r="D65" s="31"/>
      <c r="E65" s="31"/>
      <c r="F65" s="31"/>
      <c r="G65" s="31"/>
      <c r="H65" s="31"/>
      <c r="I65" s="31"/>
      <c r="J65" s="31"/>
      <c r="K65" s="31"/>
      <c r="L65" s="31"/>
      <c r="M65" s="31"/>
    </row>
    <row r="66" spans="1:13">
      <c r="A66" s="31"/>
      <c r="B66" s="31"/>
      <c r="C66" s="31"/>
      <c r="D66" s="31"/>
      <c r="E66" s="31"/>
      <c r="F66" s="31"/>
      <c r="G66" s="31"/>
      <c r="H66" s="31"/>
      <c r="I66" s="31"/>
      <c r="J66" s="31"/>
      <c r="K66" s="31"/>
      <c r="L66" s="31"/>
      <c r="M66" s="31"/>
    </row>
    <row r="67" spans="1:13">
      <c r="A67" s="31"/>
      <c r="B67" s="31"/>
      <c r="C67" s="31"/>
      <c r="D67" s="31"/>
      <c r="E67" s="31"/>
      <c r="F67" s="31"/>
      <c r="G67" s="31"/>
      <c r="H67" s="31"/>
      <c r="I67" s="31"/>
      <c r="J67" s="31"/>
      <c r="K67" s="31"/>
      <c r="L67" s="31"/>
      <c r="M67" s="31"/>
    </row>
  </sheetData>
  <phoneticPr fontId="0" type="noConversion"/>
  <pageMargins left="0.78740157499999996" right="0.78740157499999996" top="0.984251969" bottom="0.984251969" header="0.4921259845" footer="0.492125984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BI109"/>
  <sheetViews>
    <sheetView zoomScale="95" workbookViewId="0">
      <pane ySplit="7" topLeftCell="A32" activePane="bottomLeft" state="frozen"/>
      <selection activeCell="H6" sqref="H6"/>
      <selection pane="bottomLeft" activeCell="D6" sqref="D6:G6"/>
    </sheetView>
  </sheetViews>
  <sheetFormatPr baseColWidth="10" defaultRowHeight="12.75"/>
  <cols>
    <col min="1" max="1" width="13" style="22" customWidth="1"/>
    <col min="2" max="2" width="9.140625" customWidth="1"/>
    <col min="3" max="3" width="8.85546875" customWidth="1"/>
    <col min="4" max="4" width="12" customWidth="1"/>
    <col min="5" max="5" width="11.7109375" customWidth="1"/>
    <col min="6" max="7" width="10.140625" customWidth="1"/>
    <col min="8" max="8" width="10.28515625" customWidth="1"/>
    <col min="9" max="9" width="10.140625" customWidth="1"/>
    <col min="10" max="10" width="9.28515625" customWidth="1"/>
    <col min="11" max="11" width="7.5703125" customWidth="1"/>
    <col min="12" max="12" width="9.28515625" customWidth="1"/>
    <col min="13" max="13" width="19.7109375" customWidth="1"/>
    <col min="14" max="14" width="15.5703125" style="26" customWidth="1"/>
    <col min="15" max="15" width="15.42578125" style="26" customWidth="1"/>
    <col min="16" max="16" width="9" customWidth="1"/>
  </cols>
  <sheetData>
    <row r="1" spans="1:61">
      <c r="A1" s="401"/>
      <c r="B1" s="246" t="s">
        <v>432</v>
      </c>
      <c r="C1" s="371"/>
      <c r="D1" s="371"/>
      <c r="E1" s="371"/>
      <c r="F1" s="371"/>
      <c r="G1" s="371"/>
      <c r="H1" s="371"/>
      <c r="I1" s="371"/>
      <c r="J1" s="371"/>
      <c r="K1" s="371"/>
      <c r="L1" s="371"/>
      <c r="M1" s="371"/>
      <c r="N1" s="248"/>
      <c r="O1" s="248"/>
    </row>
    <row r="2" spans="1:61" s="25" customFormat="1">
      <c r="A2" s="62"/>
      <c r="B2" s="214"/>
      <c r="N2" s="104"/>
      <c r="O2" s="104"/>
    </row>
    <row r="3" spans="1:61">
      <c r="A3" s="22" t="s">
        <v>18</v>
      </c>
      <c r="F3" s="422">
        <f>Revenu!E88</f>
        <v>12.600299999999997</v>
      </c>
      <c r="G3" s="62" t="s">
        <v>19</v>
      </c>
      <c r="I3" s="26"/>
      <c r="L3" s="26"/>
      <c r="M3" s="26"/>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row>
    <row r="4" spans="1:61">
      <c r="A4" s="22" t="s">
        <v>20</v>
      </c>
      <c r="F4" s="422">
        <f>Revenu!E89</f>
        <v>-1.2216999999999998</v>
      </c>
      <c r="G4" s="62" t="s">
        <v>19</v>
      </c>
      <c r="I4" s="26"/>
      <c r="L4" s="26"/>
      <c r="M4" s="2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row>
    <row r="5" spans="1:61" ht="13.5" customHeight="1">
      <c r="A5" s="335" t="s">
        <v>22</v>
      </c>
      <c r="B5" s="31"/>
      <c r="C5" s="222">
        <v>0</v>
      </c>
      <c r="D5" s="183" t="s">
        <v>23</v>
      </c>
      <c r="E5" s="25"/>
      <c r="F5" s="25"/>
      <c r="G5" s="244"/>
      <c r="J5" s="26"/>
      <c r="K5" s="466"/>
      <c r="L5" s="25"/>
      <c r="M5" s="25"/>
    </row>
    <row r="6" spans="1:61" ht="12.75" customHeight="1">
      <c r="A6" s="22" t="s">
        <v>21</v>
      </c>
      <c r="B6" s="30"/>
      <c r="C6" s="501">
        <v>3.2000000000000001E-2</v>
      </c>
      <c r="D6" s="466"/>
      <c r="E6" s="25"/>
      <c r="F6" s="25"/>
      <c r="G6" s="382"/>
      <c r="J6" s="26"/>
      <c r="K6" s="540"/>
      <c r="L6" s="25"/>
      <c r="M6" s="25"/>
    </row>
    <row r="7" spans="1:61" s="366" customFormat="1" ht="13.5" thickBot="1">
      <c r="A7" s="365"/>
      <c r="B7" s="417"/>
      <c r="C7" s="418"/>
      <c r="D7" s="418"/>
      <c r="N7" s="368"/>
      <c r="O7" s="368"/>
    </row>
    <row r="8" spans="1:61" s="366" customFormat="1" ht="13.5" thickBot="1">
      <c r="A8" s="367"/>
      <c r="B8" s="369"/>
      <c r="N8" s="368"/>
      <c r="O8" s="368"/>
    </row>
    <row r="9" spans="1:61" s="245" customFormat="1">
      <c r="A9" s="246" t="s">
        <v>24</v>
      </c>
      <c r="B9" s="247">
        <f>Rendement!C7</f>
        <v>2941.1764705882356</v>
      </c>
      <c r="C9" s="246" t="s">
        <v>25</v>
      </c>
      <c r="D9" s="246"/>
      <c r="E9" s="192"/>
      <c r="F9" s="192"/>
      <c r="G9" s="248"/>
      <c r="H9" s="192"/>
      <c r="I9" s="192"/>
      <c r="J9" s="192"/>
      <c r="K9" s="192"/>
      <c r="L9" s="192"/>
      <c r="M9" s="192"/>
      <c r="N9" s="248"/>
      <c r="O9" s="248"/>
      <c r="P9" s="195"/>
    </row>
    <row r="10" spans="1:61">
      <c r="B10" s="3"/>
      <c r="C10" s="3"/>
      <c r="D10" s="3"/>
      <c r="M10" s="26"/>
    </row>
    <row r="11" spans="1:61" s="22" customFormat="1">
      <c r="A11" s="22" t="s">
        <v>26</v>
      </c>
      <c r="B11" s="22" t="s">
        <v>27</v>
      </c>
      <c r="C11" s="140" t="s">
        <v>28</v>
      </c>
      <c r="D11" s="140" t="s">
        <v>435</v>
      </c>
      <c r="E11" s="140"/>
      <c r="F11" s="140" t="s">
        <v>437</v>
      </c>
      <c r="G11" s="22" t="s">
        <v>29</v>
      </c>
      <c r="H11" s="22" t="s">
        <v>30</v>
      </c>
      <c r="I11" s="22" t="s">
        <v>31</v>
      </c>
      <c r="J11" s="22" t="s">
        <v>32</v>
      </c>
      <c r="K11" s="22" t="s">
        <v>33</v>
      </c>
      <c r="L11" s="22" t="s">
        <v>34</v>
      </c>
      <c r="M11" s="22" t="s">
        <v>35</v>
      </c>
      <c r="N11" s="22" t="s">
        <v>36</v>
      </c>
      <c r="O11" s="22" t="s">
        <v>37</v>
      </c>
    </row>
    <row r="12" spans="1:61" s="22" customFormat="1">
      <c r="C12" s="129" t="s">
        <v>38</v>
      </c>
      <c r="D12" s="129" t="s">
        <v>433</v>
      </c>
      <c r="E12" s="140" t="s">
        <v>434</v>
      </c>
      <c r="F12" s="140" t="s">
        <v>436</v>
      </c>
      <c r="I12" s="22" t="s">
        <v>39</v>
      </c>
      <c r="J12" s="22" t="s">
        <v>40</v>
      </c>
      <c r="K12" s="22" t="s">
        <v>41</v>
      </c>
      <c r="L12" s="22" t="s">
        <v>42</v>
      </c>
      <c r="M12" s="22" t="s">
        <v>43</v>
      </c>
      <c r="N12" s="22" t="s">
        <v>44</v>
      </c>
      <c r="O12" s="22" t="s">
        <v>45</v>
      </c>
    </row>
    <row r="13" spans="1:61" s="25" customFormat="1">
      <c r="A13" s="419" t="s">
        <v>438</v>
      </c>
      <c r="G13" s="404"/>
      <c r="H13" s="404"/>
      <c r="I13" s="404"/>
      <c r="J13" s="404"/>
      <c r="K13" s="405"/>
      <c r="L13" s="405">
        <f>C5</f>
        <v>0</v>
      </c>
      <c r="M13" s="404">
        <f t="shared" ref="M13:M39" si="0">G13-L13</f>
        <v>0</v>
      </c>
      <c r="N13" s="406">
        <f>M13</f>
        <v>0</v>
      </c>
      <c r="O13" s="406">
        <f>M13</f>
        <v>0</v>
      </c>
    </row>
    <row r="14" spans="1:61">
      <c r="A14" s="22" t="s">
        <v>46</v>
      </c>
      <c r="F14" s="112"/>
      <c r="G14" s="407"/>
      <c r="H14" s="407">
        <f>Matériel!E53+Matériel!E52</f>
        <v>2850.8685714285712</v>
      </c>
      <c r="I14" s="407">
        <f>'Main-d''oeuvre'!D12</f>
        <v>2543.7600000000002</v>
      </c>
      <c r="J14" s="407">
        <f>(C14)*'Coût récolte'!E$27</f>
        <v>0</v>
      </c>
      <c r="K14" s="405">
        <v>0</v>
      </c>
      <c r="L14" s="407">
        <f>SUM(H14:K14)</f>
        <v>5394.6285714285714</v>
      </c>
      <c r="M14" s="407">
        <f>G14-L14</f>
        <v>-5394.6285714285714</v>
      </c>
      <c r="N14" s="406">
        <f>M14</f>
        <v>-5394.6285714285714</v>
      </c>
      <c r="O14" s="408">
        <f>M14+O13</f>
        <v>-5394.6285714285714</v>
      </c>
    </row>
    <row r="15" spans="1:61">
      <c r="A15" s="22" t="s">
        <v>47</v>
      </c>
      <c r="B15" s="2">
        <f>Rendement!D12</f>
        <v>0</v>
      </c>
      <c r="C15" s="2">
        <f>B15/19.05</f>
        <v>0</v>
      </c>
      <c r="D15" s="416">
        <f>F$3</f>
        <v>12.600299999999997</v>
      </c>
      <c r="E15" s="416">
        <f>F$4</f>
        <v>-1.2216999999999998</v>
      </c>
      <c r="F15" s="477">
        <f t="shared" ref="F15:F39" si="1">C$6</f>
        <v>3.2000000000000001E-2</v>
      </c>
      <c r="G15" s="407">
        <f>Rendement!E12*(C15*D15)+(1-Rendement!E12)*(C15*E15)</f>
        <v>0</v>
      </c>
      <c r="H15" s="407">
        <f>Matériel!E85-H14</f>
        <v>41400.916840041886</v>
      </c>
      <c r="I15" s="407">
        <f>'Main-d''oeuvre'!D31+'Main-d''oeuvre'!J40</f>
        <v>9927.3192124183024</v>
      </c>
      <c r="J15" s="407">
        <f>(C15)*'Coût récolte'!E$27</f>
        <v>0</v>
      </c>
      <c r="K15" s="405">
        <v>0</v>
      </c>
      <c r="L15" s="407">
        <f t="shared" ref="L15:L39" si="2">SUM(H15:K15)</f>
        <v>51328.23605246019</v>
      </c>
      <c r="M15" s="407">
        <f>G15-L15</f>
        <v>-51328.23605246019</v>
      </c>
      <c r="N15" s="408">
        <f>(M15/(1+F15)^1)</f>
        <v>-49736.662841531193</v>
      </c>
      <c r="O15" s="408">
        <f>O14+(N15)</f>
        <v>-55131.291412959763</v>
      </c>
      <c r="P15" s="103"/>
    </row>
    <row r="16" spans="1:61">
      <c r="A16" s="22">
        <v>2</v>
      </c>
      <c r="B16" s="2">
        <f>Rendement!D13</f>
        <v>1470.5882352941178</v>
      </c>
      <c r="C16" s="2">
        <f t="shared" ref="C16:C38" si="3">B16/19.05</f>
        <v>77.196232823838201</v>
      </c>
      <c r="D16" s="416">
        <f t="shared" ref="D16:D39" si="4">F$3</f>
        <v>12.600299999999997</v>
      </c>
      <c r="E16" s="416">
        <f t="shared" ref="E16:E39" si="5">F$4</f>
        <v>-1.2216999999999998</v>
      </c>
      <c r="F16" s="477">
        <f t="shared" si="1"/>
        <v>3.2000000000000001E-2</v>
      </c>
      <c r="G16" s="407">
        <f>Rendement!E13*(C16*D16)+(1-Rendement!E13)*(C16*E16)</f>
        <v>919.3453759456537</v>
      </c>
      <c r="H16" s="408">
        <f>Matériel!E115</f>
        <v>1801.2164352941177</v>
      </c>
      <c r="I16" s="407">
        <f>'Main-d''oeuvre'!J41</f>
        <v>1916.637450980392</v>
      </c>
      <c r="J16" s="407">
        <f>(C16)*'Coût récolte'!E$27</f>
        <v>167.4918086219615</v>
      </c>
      <c r="K16" s="405">
        <v>396</v>
      </c>
      <c r="L16" s="407">
        <f t="shared" si="2"/>
        <v>4281.3456948964713</v>
      </c>
      <c r="M16" s="407">
        <f t="shared" si="0"/>
        <v>-3362.0003189508175</v>
      </c>
      <c r="N16" s="408">
        <f>(M16/(1+F16)^A16)</f>
        <v>-3156.7366734935717</v>
      </c>
      <c r="O16" s="408">
        <f t="shared" ref="O16:O39" si="6">O15+(N16)</f>
        <v>-58288.028086453334</v>
      </c>
      <c r="P16" s="103"/>
    </row>
    <row r="17" spans="1:16">
      <c r="A17" s="22">
        <v>3</v>
      </c>
      <c r="B17" s="2">
        <f>Rendement!D14</f>
        <v>5588.2352941176478</v>
      </c>
      <c r="C17" s="2">
        <f t="shared" si="3"/>
        <v>293.34568473058516</v>
      </c>
      <c r="D17" s="416">
        <f t="shared" si="4"/>
        <v>12.600299999999997</v>
      </c>
      <c r="E17" s="416">
        <f t="shared" si="5"/>
        <v>-1.2216999999999998</v>
      </c>
      <c r="F17" s="477">
        <f t="shared" si="1"/>
        <v>3.2000000000000001E-2</v>
      </c>
      <c r="G17" s="407">
        <f>Rendement!E14*(C17*D17)+(1-Rendement!E14)*(C17*E17)</f>
        <v>3493.5124285934835</v>
      </c>
      <c r="H17" s="408">
        <f>Matériel!E$168</f>
        <v>2615.3973985294124</v>
      </c>
      <c r="I17" s="407">
        <f>'Main-d''oeuvre'!J42</f>
        <v>2340.6374509803918</v>
      </c>
      <c r="J17" s="407">
        <f>(C17)*'Coût récolte'!E$27</f>
        <v>636.46887276345365</v>
      </c>
      <c r="K17" s="405">
        <v>396</v>
      </c>
      <c r="L17" s="407">
        <f t="shared" si="2"/>
        <v>5988.5037222732581</v>
      </c>
      <c r="M17" s="407">
        <f t="shared" si="0"/>
        <v>-2494.9912936797746</v>
      </c>
      <c r="N17" s="408">
        <f t="shared" ref="N17:N39" si="7">(M17/(1+F17)^A17)</f>
        <v>-2270.0213540332625</v>
      </c>
      <c r="O17" s="408">
        <f t="shared" si="6"/>
        <v>-60558.049440486597</v>
      </c>
      <c r="P17" s="103"/>
    </row>
    <row r="18" spans="1:16">
      <c r="A18" s="22">
        <v>4</v>
      </c>
      <c r="B18" s="2">
        <f>Rendement!D15</f>
        <v>20588.23529411765</v>
      </c>
      <c r="C18" s="2">
        <f>B18/19.05</f>
        <v>1080.7472595337349</v>
      </c>
      <c r="D18" s="416">
        <f t="shared" si="4"/>
        <v>12.600299999999997</v>
      </c>
      <c r="E18" s="416">
        <f t="shared" si="5"/>
        <v>-1.2216999999999998</v>
      </c>
      <c r="F18" s="477">
        <f t="shared" si="1"/>
        <v>3.2000000000000001E-2</v>
      </c>
      <c r="G18" s="407">
        <f>Rendement!E15*(C18*D18)+(1-Rendement!E15)*(C18*E18)</f>
        <v>12870.835263239151</v>
      </c>
      <c r="H18" s="408">
        <f>Matériel!E$168</f>
        <v>2615.3973985294124</v>
      </c>
      <c r="I18" s="407">
        <f>'Main-d''oeuvre'!J43</f>
        <v>2666.4348366013069</v>
      </c>
      <c r="J18" s="407">
        <f>(C18)*'Coût récolte'!E$27</f>
        <v>2344.8853207074612</v>
      </c>
      <c r="K18" s="405">
        <v>396</v>
      </c>
      <c r="L18" s="407">
        <f t="shared" si="2"/>
        <v>8022.7175558381805</v>
      </c>
      <c r="M18" s="407">
        <f t="shared" si="0"/>
        <v>4848.1177074009702</v>
      </c>
      <c r="N18" s="408">
        <f t="shared" si="7"/>
        <v>4274.1953387320136</v>
      </c>
      <c r="O18" s="408">
        <f t="shared" si="6"/>
        <v>-56283.854101754579</v>
      </c>
      <c r="P18" s="103"/>
    </row>
    <row r="19" spans="1:16">
      <c r="A19" s="22">
        <v>5</v>
      </c>
      <c r="B19" s="2">
        <f>Rendement!D16</f>
        <v>29411.764705882357</v>
      </c>
      <c r="C19" s="2">
        <f t="shared" si="3"/>
        <v>1543.9246564767641</v>
      </c>
      <c r="D19" s="416">
        <f t="shared" si="4"/>
        <v>12.600299999999997</v>
      </c>
      <c r="E19" s="416">
        <f t="shared" si="5"/>
        <v>-1.2216999999999998</v>
      </c>
      <c r="F19" s="477">
        <f t="shared" si="1"/>
        <v>3.2000000000000001E-2</v>
      </c>
      <c r="G19" s="407">
        <f>Rendement!E16*(C19*D19)+(1-Rendement!E16)*(C19*E19)</f>
        <v>18386.907518913074</v>
      </c>
      <c r="H19" s="408">
        <f>Matériel!E$168</f>
        <v>2615.3973985294124</v>
      </c>
      <c r="I19" s="407">
        <f>'Main-d''oeuvre'!J44</f>
        <v>2325.6748366013071</v>
      </c>
      <c r="J19" s="407">
        <f>(C19)*'Coût récolte'!E$27</f>
        <v>3349.8361724392298</v>
      </c>
      <c r="K19" s="405">
        <v>396</v>
      </c>
      <c r="L19" s="407">
        <f t="shared" si="2"/>
        <v>8686.9084075699502</v>
      </c>
      <c r="M19" s="407">
        <f>G19-L19</f>
        <v>9699.9991113431242</v>
      </c>
      <c r="N19" s="408">
        <f t="shared" si="7"/>
        <v>8286.5395599855165</v>
      </c>
      <c r="O19" s="408">
        <f t="shared" si="6"/>
        <v>-47997.314541769061</v>
      </c>
      <c r="P19" s="103"/>
    </row>
    <row r="20" spans="1:16">
      <c r="A20" s="22">
        <v>6</v>
      </c>
      <c r="B20" s="2">
        <f>Rendement!D17</f>
        <v>35294.117647058825</v>
      </c>
      <c r="C20" s="2">
        <f t="shared" si="3"/>
        <v>1852.7095877721167</v>
      </c>
      <c r="D20" s="416">
        <f t="shared" si="4"/>
        <v>12.600299999999997</v>
      </c>
      <c r="E20" s="416">
        <f t="shared" si="5"/>
        <v>-1.2216999999999998</v>
      </c>
      <c r="F20" s="477">
        <f t="shared" si="1"/>
        <v>3.2000000000000001E-2</v>
      </c>
      <c r="G20" s="407">
        <f>Rendement!E17*(C20*D20)+(1-Rendement!E17)*(C20*E20)</f>
        <v>22064.289022695684</v>
      </c>
      <c r="H20" s="408">
        <f>Matériel!E$168</f>
        <v>2615.3973985294124</v>
      </c>
      <c r="I20" s="407">
        <f>'Main-d''oeuvre'!J45</f>
        <v>2191.8948366013074</v>
      </c>
      <c r="J20" s="407">
        <f>(C20)*'Coût récolte'!E$27</f>
        <v>4019.8034069270757</v>
      </c>
      <c r="K20" s="405">
        <v>396</v>
      </c>
      <c r="L20" s="407">
        <f t="shared" si="2"/>
        <v>9223.095642057795</v>
      </c>
      <c r="M20" s="407">
        <f t="shared" si="0"/>
        <v>12841.193380637889</v>
      </c>
      <c r="N20" s="408">
        <f t="shared" si="7"/>
        <v>10629.85162377648</v>
      </c>
      <c r="O20" s="408">
        <f t="shared" si="6"/>
        <v>-37367.462917992583</v>
      </c>
      <c r="P20" s="103"/>
    </row>
    <row r="21" spans="1:16">
      <c r="A21" s="22">
        <v>7</v>
      </c>
      <c r="B21" s="2">
        <f>Rendement!D18</f>
        <v>44117.647058823532</v>
      </c>
      <c r="C21" s="2">
        <f t="shared" si="3"/>
        <v>2315.8869847151459</v>
      </c>
      <c r="D21" s="416">
        <f t="shared" si="4"/>
        <v>12.600299999999997</v>
      </c>
      <c r="E21" s="416">
        <f t="shared" si="5"/>
        <v>-1.2216999999999998</v>
      </c>
      <c r="F21" s="477">
        <f t="shared" si="1"/>
        <v>3.2000000000000001E-2</v>
      </c>
      <c r="G21" s="407">
        <f>Rendement!E18*(C21*D21)+(1-Rendement!E18)*(C21*E21)</f>
        <v>27580.361278369608</v>
      </c>
      <c r="H21" s="408">
        <f>Matériel!E$168</f>
        <v>2615.3973985294124</v>
      </c>
      <c r="I21" s="407">
        <f>'Main-d''oeuvre'!J46</f>
        <v>2196.9348366013073</v>
      </c>
      <c r="J21" s="407">
        <f>(C21)*'Coût récolte'!E$27</f>
        <v>5024.7542586588443</v>
      </c>
      <c r="K21" s="405">
        <v>396</v>
      </c>
      <c r="L21" s="407">
        <f t="shared" si="2"/>
        <v>10233.086493789564</v>
      </c>
      <c r="M21" s="407">
        <f t="shared" si="0"/>
        <v>17347.274784580044</v>
      </c>
      <c r="N21" s="408">
        <f t="shared" si="7"/>
        <v>13914.684922427647</v>
      </c>
      <c r="O21" s="408">
        <f t="shared" si="6"/>
        <v>-23452.777995564938</v>
      </c>
      <c r="P21" s="103"/>
    </row>
    <row r="22" spans="1:16">
      <c r="A22" s="22">
        <v>8</v>
      </c>
      <c r="B22" s="2">
        <f>Rendement!D19</f>
        <v>47058.823529411769</v>
      </c>
      <c r="C22" s="2">
        <f t="shared" si="3"/>
        <v>2470.2794503628224</v>
      </c>
      <c r="D22" s="416">
        <f t="shared" si="4"/>
        <v>12.600299999999997</v>
      </c>
      <c r="E22" s="416">
        <f t="shared" si="5"/>
        <v>-1.2216999999999998</v>
      </c>
      <c r="F22" s="477">
        <f t="shared" si="1"/>
        <v>3.2000000000000001E-2</v>
      </c>
      <c r="G22" s="407">
        <f>Rendement!E19*(C22*D22)+(1-Rendement!E19)*(C22*E22)</f>
        <v>27711.841902115175</v>
      </c>
      <c r="H22" s="408">
        <f>Matériel!E$168</f>
        <v>2615.3973985294124</v>
      </c>
      <c r="I22" s="407">
        <f>'Main-d''oeuvre'!J47</f>
        <v>2338.274836601307</v>
      </c>
      <c r="J22" s="407">
        <f>(C22)*'Coût récolte'!E$27</f>
        <v>5359.7378759027679</v>
      </c>
      <c r="K22" s="405">
        <v>396</v>
      </c>
      <c r="L22" s="407">
        <f t="shared" si="2"/>
        <v>10709.410111033489</v>
      </c>
      <c r="M22" s="407">
        <f t="shared" si="0"/>
        <v>17002.431791081686</v>
      </c>
      <c r="N22" s="408">
        <f t="shared" si="7"/>
        <v>13215.191563769102</v>
      </c>
      <c r="O22" s="408">
        <f t="shared" si="6"/>
        <v>-10237.586431795837</v>
      </c>
      <c r="P22" s="103"/>
    </row>
    <row r="23" spans="1:16">
      <c r="A23" s="22">
        <v>9</v>
      </c>
      <c r="B23" s="2">
        <f>Rendement!D20</f>
        <v>47058.823529411769</v>
      </c>
      <c r="C23" s="2">
        <f t="shared" si="3"/>
        <v>2470.2794503628224</v>
      </c>
      <c r="D23" s="416">
        <f t="shared" si="4"/>
        <v>12.600299999999997</v>
      </c>
      <c r="E23" s="416">
        <f t="shared" si="5"/>
        <v>-1.2216999999999998</v>
      </c>
      <c r="F23" s="477">
        <f t="shared" si="1"/>
        <v>3.2000000000000001E-2</v>
      </c>
      <c r="G23" s="407">
        <f>Rendement!E20*(C23*D23)+(1-Rendement!E20)*(C23*E23)</f>
        <v>27711.841902115175</v>
      </c>
      <c r="H23" s="408">
        <f>Matériel!E$168</f>
        <v>2615.3973985294124</v>
      </c>
      <c r="I23" s="407">
        <f>'Main-d''oeuvre'!J48</f>
        <v>2338.274836601307</v>
      </c>
      <c r="J23" s="407">
        <f>(C23)*'Coût récolte'!E$27</f>
        <v>5359.7378759027679</v>
      </c>
      <c r="K23" s="405">
        <v>396</v>
      </c>
      <c r="L23" s="407">
        <f t="shared" si="2"/>
        <v>10709.410111033489</v>
      </c>
      <c r="M23" s="407">
        <f t="shared" si="0"/>
        <v>17002.431791081686</v>
      </c>
      <c r="N23" s="408">
        <f t="shared" si="7"/>
        <v>12805.418181946803</v>
      </c>
      <c r="O23" s="408">
        <f t="shared" si="6"/>
        <v>2567.8317501509664</v>
      </c>
      <c r="P23" s="103"/>
    </row>
    <row r="24" spans="1:16">
      <c r="A24" s="22">
        <v>10</v>
      </c>
      <c r="B24" s="2">
        <f>Rendement!D21</f>
        <v>47058.823529411769</v>
      </c>
      <c r="C24" s="2">
        <f t="shared" si="3"/>
        <v>2470.2794503628224</v>
      </c>
      <c r="D24" s="416">
        <f t="shared" si="4"/>
        <v>12.600299999999997</v>
      </c>
      <c r="E24" s="416">
        <f t="shared" si="5"/>
        <v>-1.2216999999999998</v>
      </c>
      <c r="F24" s="477">
        <f t="shared" si="1"/>
        <v>3.2000000000000001E-2</v>
      </c>
      <c r="G24" s="407">
        <f>Rendement!E21*(C24*D24)+(1-Rendement!E21)*(C24*E24)</f>
        <v>27711.841902115175</v>
      </c>
      <c r="H24" s="408">
        <f>Matériel!E$168</f>
        <v>2615.3973985294124</v>
      </c>
      <c r="I24" s="407">
        <f>'Main-d''oeuvre'!J49</f>
        <v>2338.274836601307</v>
      </c>
      <c r="J24" s="407">
        <f>(C24)*'Coût récolte'!E$27</f>
        <v>5359.7378759027679</v>
      </c>
      <c r="K24" s="405">
        <v>396</v>
      </c>
      <c r="L24" s="407">
        <f t="shared" si="2"/>
        <v>10709.410111033489</v>
      </c>
      <c r="M24" s="407">
        <f t="shared" si="0"/>
        <v>17002.431791081686</v>
      </c>
      <c r="N24" s="408">
        <f t="shared" si="7"/>
        <v>12408.35095149884</v>
      </c>
      <c r="O24" s="408">
        <f t="shared" si="6"/>
        <v>14976.182701649806</v>
      </c>
      <c r="P24" s="103"/>
    </row>
    <row r="25" spans="1:16">
      <c r="A25" s="22">
        <v>11</v>
      </c>
      <c r="B25" s="2">
        <f>Rendement!D22</f>
        <v>47058.823529411769</v>
      </c>
      <c r="C25" s="2">
        <f t="shared" si="3"/>
        <v>2470.2794503628224</v>
      </c>
      <c r="D25" s="416">
        <f t="shared" si="4"/>
        <v>12.600299999999997</v>
      </c>
      <c r="E25" s="416">
        <f t="shared" si="5"/>
        <v>-1.2216999999999998</v>
      </c>
      <c r="F25" s="477">
        <f t="shared" si="1"/>
        <v>3.2000000000000001E-2</v>
      </c>
      <c r="G25" s="407">
        <f>Rendement!E22*(C25*D25)+(1-Rendement!E22)*(C25*E25)</f>
        <v>27711.841902115175</v>
      </c>
      <c r="H25" s="408">
        <f>Matériel!E$168</f>
        <v>2615.3973985294124</v>
      </c>
      <c r="I25" s="407">
        <f>'Main-d''oeuvre'!J50</f>
        <v>2338.274836601307</v>
      </c>
      <c r="J25" s="407">
        <f>(C25)*'Coût récolte'!E$27</f>
        <v>5359.7378759027679</v>
      </c>
      <c r="K25" s="405">
        <v>396</v>
      </c>
      <c r="L25" s="407">
        <f t="shared" si="2"/>
        <v>10709.410111033489</v>
      </c>
      <c r="M25" s="407">
        <f t="shared" si="0"/>
        <v>17002.431791081686</v>
      </c>
      <c r="N25" s="408">
        <f t="shared" si="7"/>
        <v>12023.595883235312</v>
      </c>
      <c r="O25" s="408">
        <f t="shared" si="6"/>
        <v>26999.77858488512</v>
      </c>
      <c r="P25" s="103"/>
    </row>
    <row r="26" spans="1:16">
      <c r="A26" s="22">
        <v>12</v>
      </c>
      <c r="B26" s="2">
        <f>Rendement!D23</f>
        <v>47058.823529411769</v>
      </c>
      <c r="C26" s="2">
        <f t="shared" si="3"/>
        <v>2470.2794503628224</v>
      </c>
      <c r="D26" s="416">
        <f t="shared" si="4"/>
        <v>12.600299999999997</v>
      </c>
      <c r="E26" s="416">
        <f t="shared" si="5"/>
        <v>-1.2216999999999998</v>
      </c>
      <c r="F26" s="477">
        <f t="shared" si="1"/>
        <v>3.2000000000000001E-2</v>
      </c>
      <c r="G26" s="407">
        <f>Rendement!E23*(C26*D26)+(1-Rendement!E23)*(C26*E26)</f>
        <v>27711.841902115175</v>
      </c>
      <c r="H26" s="408">
        <f>Matériel!E$168</f>
        <v>2615.3973985294124</v>
      </c>
      <c r="I26" s="407">
        <f>'Main-d''oeuvre'!J51</f>
        <v>2338.274836601307</v>
      </c>
      <c r="J26" s="407">
        <f>(C26)*'Coût récolte'!E$27</f>
        <v>5359.7378759027679</v>
      </c>
      <c r="K26" s="405">
        <v>396</v>
      </c>
      <c r="L26" s="407">
        <f t="shared" si="2"/>
        <v>10709.410111033489</v>
      </c>
      <c r="M26" s="407">
        <f t="shared" si="0"/>
        <v>17002.431791081686</v>
      </c>
      <c r="N26" s="408">
        <f t="shared" si="7"/>
        <v>11650.771204685379</v>
      </c>
      <c r="O26" s="408">
        <f t="shared" si="6"/>
        <v>38650.549789570498</v>
      </c>
      <c r="P26" s="103"/>
    </row>
    <row r="27" spans="1:16">
      <c r="A27" s="22">
        <v>13</v>
      </c>
      <c r="B27" s="2">
        <f>Rendement!D24</f>
        <v>47058.823529411769</v>
      </c>
      <c r="C27" s="2">
        <f t="shared" si="3"/>
        <v>2470.2794503628224</v>
      </c>
      <c r="D27" s="416">
        <f t="shared" si="4"/>
        <v>12.600299999999997</v>
      </c>
      <c r="E27" s="416">
        <f t="shared" si="5"/>
        <v>-1.2216999999999998</v>
      </c>
      <c r="F27" s="477">
        <f t="shared" si="1"/>
        <v>3.2000000000000001E-2</v>
      </c>
      <c r="G27" s="407">
        <f>Rendement!E24*(C27*D27)+(1-Rendement!E24)*(C27*E27)</f>
        <v>27711.841902115175</v>
      </c>
      <c r="H27" s="408">
        <f>Matériel!E$168</f>
        <v>2615.3973985294124</v>
      </c>
      <c r="I27" s="407">
        <f>'Main-d''oeuvre'!J52</f>
        <v>2338.274836601307</v>
      </c>
      <c r="J27" s="407">
        <f>(C27)*'Coût récolte'!E$27</f>
        <v>5359.7378759027679</v>
      </c>
      <c r="K27" s="405">
        <v>396</v>
      </c>
      <c r="L27" s="407">
        <f t="shared" si="2"/>
        <v>10709.410111033489</v>
      </c>
      <c r="M27" s="407">
        <f t="shared" si="0"/>
        <v>17002.431791081686</v>
      </c>
      <c r="N27" s="408">
        <f t="shared" si="7"/>
        <v>11289.506981284281</v>
      </c>
      <c r="O27" s="408">
        <f t="shared" si="6"/>
        <v>49940.056770854775</v>
      </c>
      <c r="P27" s="103"/>
    </row>
    <row r="28" spans="1:16">
      <c r="A28" s="22">
        <v>14</v>
      </c>
      <c r="B28" s="2">
        <f>Rendement!D25</f>
        <v>47058.823529411769</v>
      </c>
      <c r="C28" s="2">
        <f t="shared" si="3"/>
        <v>2470.2794503628224</v>
      </c>
      <c r="D28" s="416">
        <f t="shared" si="4"/>
        <v>12.600299999999997</v>
      </c>
      <c r="E28" s="416">
        <f t="shared" si="5"/>
        <v>-1.2216999999999998</v>
      </c>
      <c r="F28" s="477">
        <f t="shared" si="1"/>
        <v>3.2000000000000001E-2</v>
      </c>
      <c r="G28" s="407">
        <f>Rendement!E25*(C28*D28)+(1-Rendement!E25)*(C28*E28)</f>
        <v>26004.631773969424</v>
      </c>
      <c r="H28" s="408">
        <f>Matériel!E$168</f>
        <v>2615.3973985294124</v>
      </c>
      <c r="I28" s="407">
        <f>'Main-d''oeuvre'!J53</f>
        <v>2338.274836601307</v>
      </c>
      <c r="J28" s="407">
        <f>(C28)*'Coût récolte'!E$27</f>
        <v>5359.7378759027679</v>
      </c>
      <c r="K28" s="405">
        <v>396</v>
      </c>
      <c r="L28" s="407">
        <f t="shared" si="2"/>
        <v>10709.410111033489</v>
      </c>
      <c r="M28" s="407">
        <f t="shared" si="0"/>
        <v>15295.221662935935</v>
      </c>
      <c r="N28" s="408">
        <f t="shared" si="7"/>
        <v>9841.017706528808</v>
      </c>
      <c r="O28" s="408">
        <f t="shared" si="6"/>
        <v>59781.074477383583</v>
      </c>
      <c r="P28" s="103"/>
    </row>
    <row r="29" spans="1:16">
      <c r="A29" s="22">
        <v>15</v>
      </c>
      <c r="B29" s="2">
        <f>Rendement!D26</f>
        <v>47058.823529411769</v>
      </c>
      <c r="C29" s="2">
        <f t="shared" si="3"/>
        <v>2470.2794503628224</v>
      </c>
      <c r="D29" s="416">
        <f t="shared" si="4"/>
        <v>12.600299999999997</v>
      </c>
      <c r="E29" s="416">
        <f t="shared" si="5"/>
        <v>-1.2216999999999998</v>
      </c>
      <c r="F29" s="477">
        <f t="shared" si="1"/>
        <v>3.2000000000000001E-2</v>
      </c>
      <c r="G29" s="407">
        <f>Rendement!E26*(C29*D29)+(1-Rendement!E26)*(C29*E29)</f>
        <v>26004.631773969424</v>
      </c>
      <c r="H29" s="408">
        <f>Matériel!E$168</f>
        <v>2615.3973985294124</v>
      </c>
      <c r="I29" s="407">
        <f>'Main-d''oeuvre'!J54</f>
        <v>2338.274836601307</v>
      </c>
      <c r="J29" s="407">
        <f>(C29)*'Coût récolte'!E$27</f>
        <v>5359.7378759027679</v>
      </c>
      <c r="K29" s="405">
        <v>396</v>
      </c>
      <c r="L29" s="407">
        <f>SUM(H29:K29)</f>
        <v>10709.410111033489</v>
      </c>
      <c r="M29" s="407">
        <f t="shared" si="0"/>
        <v>15295.221662935935</v>
      </c>
      <c r="N29" s="408">
        <f t="shared" si="7"/>
        <v>9535.8698706674513</v>
      </c>
      <c r="O29" s="408">
        <f t="shared" si="6"/>
        <v>69316.944348051038</v>
      </c>
      <c r="P29" s="103"/>
    </row>
    <row r="30" spans="1:16">
      <c r="A30" s="22">
        <v>16</v>
      </c>
      <c r="B30" s="2">
        <f>Rendement!D27</f>
        <v>47058.823529411769</v>
      </c>
      <c r="C30" s="2">
        <f t="shared" si="3"/>
        <v>2470.2794503628224</v>
      </c>
      <c r="D30" s="416">
        <f t="shared" si="4"/>
        <v>12.600299999999997</v>
      </c>
      <c r="E30" s="416">
        <f t="shared" si="5"/>
        <v>-1.2216999999999998</v>
      </c>
      <c r="F30" s="477">
        <f t="shared" si="1"/>
        <v>3.2000000000000001E-2</v>
      </c>
      <c r="G30" s="407">
        <f>Rendement!E27*(C30*D30)+(1-Rendement!E27)*(C30*E30)</f>
        <v>26004.631773969424</v>
      </c>
      <c r="H30" s="408">
        <f>Matériel!E$168</f>
        <v>2615.3973985294124</v>
      </c>
      <c r="I30" s="407">
        <f>'Main-d''oeuvre'!J55</f>
        <v>2338.274836601307</v>
      </c>
      <c r="J30" s="407">
        <f>(C30)*'Coût récolte'!E$27</f>
        <v>5359.7378759027679</v>
      </c>
      <c r="K30" s="405">
        <v>396</v>
      </c>
      <c r="L30" s="407">
        <f t="shared" si="2"/>
        <v>10709.410111033489</v>
      </c>
      <c r="M30" s="407">
        <f t="shared" si="0"/>
        <v>15295.221662935935</v>
      </c>
      <c r="N30" s="408">
        <f t="shared" si="7"/>
        <v>9240.1839832048918</v>
      </c>
      <c r="O30" s="408">
        <f t="shared" si="6"/>
        <v>78557.128331255924</v>
      </c>
      <c r="P30" s="103"/>
    </row>
    <row r="31" spans="1:16">
      <c r="A31" s="22">
        <v>17</v>
      </c>
      <c r="B31" s="2">
        <f>Rendement!D28</f>
        <v>47058.823529411769</v>
      </c>
      <c r="C31" s="2">
        <f t="shared" si="3"/>
        <v>2470.2794503628224</v>
      </c>
      <c r="D31" s="416">
        <f t="shared" si="4"/>
        <v>12.600299999999997</v>
      </c>
      <c r="E31" s="416">
        <f t="shared" si="5"/>
        <v>-1.2216999999999998</v>
      </c>
      <c r="F31" s="477">
        <f t="shared" si="1"/>
        <v>3.2000000000000001E-2</v>
      </c>
      <c r="G31" s="407">
        <f>Rendement!E28*(C31*D31)+(1-Rendement!E28)*(C31*E31)</f>
        <v>26004.631773969424</v>
      </c>
      <c r="H31" s="408">
        <f>Matériel!E$168</f>
        <v>2615.3973985294124</v>
      </c>
      <c r="I31" s="407">
        <f>'Main-d''oeuvre'!J56</f>
        <v>2338.274836601307</v>
      </c>
      <c r="J31" s="407">
        <f>(C31)*'Coût récolte'!E$27</f>
        <v>5359.7378759027679</v>
      </c>
      <c r="K31" s="405">
        <v>396</v>
      </c>
      <c r="L31" s="407">
        <f t="shared" si="2"/>
        <v>10709.410111033489</v>
      </c>
      <c r="M31" s="407">
        <f t="shared" si="0"/>
        <v>15295.221662935935</v>
      </c>
      <c r="N31" s="408">
        <f t="shared" si="7"/>
        <v>8953.666650392337</v>
      </c>
      <c r="O31" s="408">
        <f t="shared" si="6"/>
        <v>87510.794981648258</v>
      </c>
      <c r="P31" s="103"/>
    </row>
    <row r="32" spans="1:16">
      <c r="A32" s="22">
        <v>18</v>
      </c>
      <c r="B32" s="2">
        <f>Rendement!D29</f>
        <v>47058.823529411769</v>
      </c>
      <c r="C32" s="2">
        <f t="shared" si="3"/>
        <v>2470.2794503628224</v>
      </c>
      <c r="D32" s="416">
        <f t="shared" si="4"/>
        <v>12.600299999999997</v>
      </c>
      <c r="E32" s="416">
        <f t="shared" si="5"/>
        <v>-1.2216999999999998</v>
      </c>
      <c r="F32" s="477">
        <f t="shared" si="1"/>
        <v>3.2000000000000001E-2</v>
      </c>
      <c r="G32" s="407">
        <f>Rendement!E29*(C32*D32)+(1-Rendement!E29)*(C32*E32)</f>
        <v>24297.421645823681</v>
      </c>
      <c r="H32" s="408">
        <f>Matériel!E$168</f>
        <v>2615.3973985294124</v>
      </c>
      <c r="I32" s="407">
        <f>'Main-d''oeuvre'!J57</f>
        <v>2338.274836601307</v>
      </c>
      <c r="J32" s="407">
        <f>(C32)*'Coût récolte'!E$27</f>
        <v>5359.7378759027679</v>
      </c>
      <c r="K32" s="405">
        <v>396</v>
      </c>
      <c r="L32" s="407">
        <f t="shared" si="2"/>
        <v>10709.410111033489</v>
      </c>
      <c r="M32" s="407">
        <f t="shared" si="0"/>
        <v>13588.011534790192</v>
      </c>
      <c r="N32" s="408">
        <f t="shared" si="7"/>
        <v>7707.6388237033007</v>
      </c>
      <c r="O32" s="408">
        <f t="shared" si="6"/>
        <v>95218.433805351553</v>
      </c>
      <c r="P32" s="103"/>
    </row>
    <row r="33" spans="1:16">
      <c r="A33" s="22">
        <v>19</v>
      </c>
      <c r="B33" s="2">
        <f>Rendement!D30</f>
        <v>47058.823529411769</v>
      </c>
      <c r="C33" s="2">
        <f t="shared" si="3"/>
        <v>2470.2794503628224</v>
      </c>
      <c r="D33" s="416">
        <f t="shared" si="4"/>
        <v>12.600299999999997</v>
      </c>
      <c r="E33" s="416">
        <f t="shared" si="5"/>
        <v>-1.2216999999999998</v>
      </c>
      <c r="F33" s="477">
        <f t="shared" si="1"/>
        <v>3.2000000000000001E-2</v>
      </c>
      <c r="G33" s="407">
        <f>Rendement!E30*(C33*D33)+(1-Rendement!E30)*(C33*E33)</f>
        <v>24297.421645823681</v>
      </c>
      <c r="H33" s="408">
        <f>Matériel!E$168</f>
        <v>2615.3973985294124</v>
      </c>
      <c r="I33" s="407">
        <f>'Main-d''oeuvre'!J58</f>
        <v>2338.274836601307</v>
      </c>
      <c r="J33" s="407">
        <f>(C33)*'Coût récolte'!E$27</f>
        <v>5359.7378759027679</v>
      </c>
      <c r="K33" s="405">
        <v>396</v>
      </c>
      <c r="L33" s="407">
        <f t="shared" si="2"/>
        <v>10709.410111033489</v>
      </c>
      <c r="M33" s="407">
        <f t="shared" si="0"/>
        <v>13588.011534790192</v>
      </c>
      <c r="N33" s="408">
        <f t="shared" si="7"/>
        <v>7468.6422710303304</v>
      </c>
      <c r="O33" s="408">
        <f t="shared" si="6"/>
        <v>102687.07607638188</v>
      </c>
      <c r="P33" s="103"/>
    </row>
    <row r="34" spans="1:16">
      <c r="A34" s="22">
        <v>20</v>
      </c>
      <c r="B34" s="2">
        <f>Rendement!D31</f>
        <v>47058.823529411769</v>
      </c>
      <c r="C34" s="2">
        <f t="shared" si="3"/>
        <v>2470.2794503628224</v>
      </c>
      <c r="D34" s="416">
        <f t="shared" si="4"/>
        <v>12.600299999999997</v>
      </c>
      <c r="E34" s="416">
        <f t="shared" si="5"/>
        <v>-1.2216999999999998</v>
      </c>
      <c r="F34" s="477">
        <f t="shared" si="1"/>
        <v>3.2000000000000001E-2</v>
      </c>
      <c r="G34" s="407">
        <f>Rendement!E31*(C34*D34)+(1-Rendement!E31)*(C34*E34)</f>
        <v>24297.421645823681</v>
      </c>
      <c r="H34" s="408">
        <f>Matériel!E$168</f>
        <v>2615.3973985294124</v>
      </c>
      <c r="I34" s="407">
        <f>'Main-d''oeuvre'!J59</f>
        <v>2338.274836601307</v>
      </c>
      <c r="J34" s="407">
        <f>(C34)*'Coût récolte'!E$27</f>
        <v>5359.7378759027679</v>
      </c>
      <c r="K34" s="405">
        <v>396</v>
      </c>
      <c r="L34" s="407">
        <f t="shared" si="2"/>
        <v>10709.410111033489</v>
      </c>
      <c r="M34" s="407">
        <f t="shared" si="0"/>
        <v>13588.011534790192</v>
      </c>
      <c r="N34" s="408">
        <f t="shared" si="7"/>
        <v>7237.0564641766759</v>
      </c>
      <c r="O34" s="408">
        <f t="shared" si="6"/>
        <v>109924.13254055855</v>
      </c>
      <c r="P34" s="103"/>
    </row>
    <row r="35" spans="1:16">
      <c r="A35" s="22">
        <v>21</v>
      </c>
      <c r="B35" s="2">
        <f>Rendement!D32</f>
        <v>47058.823529411769</v>
      </c>
      <c r="C35" s="2">
        <f t="shared" si="3"/>
        <v>2470.2794503628224</v>
      </c>
      <c r="D35" s="416">
        <f t="shared" si="4"/>
        <v>12.600299999999997</v>
      </c>
      <c r="E35" s="416">
        <f t="shared" si="5"/>
        <v>-1.2216999999999998</v>
      </c>
      <c r="F35" s="477">
        <f t="shared" si="1"/>
        <v>3.2000000000000001E-2</v>
      </c>
      <c r="G35" s="407">
        <f>Rendement!E32*(C35*D35)+(1-Rendement!E32)*(C35*E35)</f>
        <v>24297.421645823681</v>
      </c>
      <c r="H35" s="408">
        <f>Matériel!E$168</f>
        <v>2615.3973985294124</v>
      </c>
      <c r="I35" s="407">
        <f>'Main-d''oeuvre'!J60</f>
        <v>2338.274836601307</v>
      </c>
      <c r="J35" s="407">
        <f>(C35)*'Coût récolte'!E$27</f>
        <v>5359.7378759027679</v>
      </c>
      <c r="K35" s="405">
        <v>396</v>
      </c>
      <c r="L35" s="407">
        <f t="shared" si="2"/>
        <v>10709.410111033489</v>
      </c>
      <c r="M35" s="407">
        <f t="shared" si="0"/>
        <v>13588.011534790192</v>
      </c>
      <c r="N35" s="408">
        <f t="shared" si="7"/>
        <v>7012.6516125742974</v>
      </c>
      <c r="O35" s="408">
        <f t="shared" si="6"/>
        <v>116936.78415313284</v>
      </c>
      <c r="P35" s="103"/>
    </row>
    <row r="36" spans="1:16">
      <c r="A36" s="22">
        <v>22</v>
      </c>
      <c r="B36" s="2">
        <f>Rendement!D33</f>
        <v>47058.823529411769</v>
      </c>
      <c r="C36" s="2">
        <f t="shared" si="3"/>
        <v>2470.2794503628224</v>
      </c>
      <c r="D36" s="416">
        <f t="shared" si="4"/>
        <v>12.600299999999997</v>
      </c>
      <c r="E36" s="416">
        <f t="shared" si="5"/>
        <v>-1.2216999999999998</v>
      </c>
      <c r="F36" s="477">
        <f t="shared" si="1"/>
        <v>3.2000000000000001E-2</v>
      </c>
      <c r="G36" s="407">
        <f>Rendement!E33*(C36*D36)+(1-Rendement!E33)*(C36*E36)</f>
        <v>24297.421645823681</v>
      </c>
      <c r="H36" s="408">
        <f>Matériel!E$168</f>
        <v>2615.3973985294124</v>
      </c>
      <c r="I36" s="407">
        <f>'Main-d''oeuvre'!J61</f>
        <v>2338.274836601307</v>
      </c>
      <c r="J36" s="407">
        <f>(C36)*'Coût récolte'!E$27</f>
        <v>5359.7378759027679</v>
      </c>
      <c r="K36" s="405">
        <v>396</v>
      </c>
      <c r="L36" s="407">
        <f t="shared" si="2"/>
        <v>10709.410111033489</v>
      </c>
      <c r="M36" s="407">
        <f t="shared" si="0"/>
        <v>13588.011534790192</v>
      </c>
      <c r="N36" s="408">
        <f t="shared" si="7"/>
        <v>6795.2050509440878</v>
      </c>
      <c r="O36" s="408">
        <f t="shared" si="6"/>
        <v>123731.98920407693</v>
      </c>
      <c r="P36" s="103"/>
    </row>
    <row r="37" spans="1:16">
      <c r="A37" s="22">
        <v>23</v>
      </c>
      <c r="B37" s="2">
        <f>Rendement!D34</f>
        <v>47058.823529411769</v>
      </c>
      <c r="C37" s="2">
        <f t="shared" si="3"/>
        <v>2470.2794503628224</v>
      </c>
      <c r="D37" s="416">
        <f t="shared" si="4"/>
        <v>12.600299999999997</v>
      </c>
      <c r="E37" s="416">
        <f t="shared" si="5"/>
        <v>-1.2216999999999998</v>
      </c>
      <c r="F37" s="477">
        <f t="shared" si="1"/>
        <v>3.2000000000000001E-2</v>
      </c>
      <c r="G37" s="407">
        <f>Rendement!E34*(C37*D37)+(1-Rendement!E34)*(C37*E37)</f>
        <v>24297.421645823681</v>
      </c>
      <c r="H37" s="408">
        <f>Matériel!E$168</f>
        <v>2615.3973985294124</v>
      </c>
      <c r="I37" s="407">
        <f>'Main-d''oeuvre'!J62</f>
        <v>2338.274836601307</v>
      </c>
      <c r="J37" s="407">
        <f>(C37)*'Coût récolte'!E$27</f>
        <v>5359.7378759027679</v>
      </c>
      <c r="K37" s="405">
        <v>396</v>
      </c>
      <c r="L37" s="407">
        <f t="shared" si="2"/>
        <v>10709.410111033489</v>
      </c>
      <c r="M37" s="407">
        <f t="shared" si="0"/>
        <v>13588.011534790192</v>
      </c>
      <c r="N37" s="408">
        <f t="shared" si="7"/>
        <v>6584.5010183566756</v>
      </c>
      <c r="O37" s="408">
        <f t="shared" si="6"/>
        <v>130316.49022243361</v>
      </c>
      <c r="P37" s="103"/>
    </row>
    <row r="38" spans="1:16">
      <c r="A38" s="22">
        <v>24</v>
      </c>
      <c r="B38" s="2">
        <f>Rendement!D35</f>
        <v>47058.823529411769</v>
      </c>
      <c r="C38" s="2">
        <f t="shared" si="3"/>
        <v>2470.2794503628224</v>
      </c>
      <c r="D38" s="416">
        <f t="shared" si="4"/>
        <v>12.600299999999997</v>
      </c>
      <c r="E38" s="416">
        <f t="shared" si="5"/>
        <v>-1.2216999999999998</v>
      </c>
      <c r="F38" s="477">
        <f t="shared" si="1"/>
        <v>3.2000000000000001E-2</v>
      </c>
      <c r="G38" s="407">
        <f>Rendement!E35*(C38*D38)+(1-Rendement!E35)*(C38*E38)</f>
        <v>24297.421645823681</v>
      </c>
      <c r="H38" s="408">
        <f>Matériel!E$168</f>
        <v>2615.3973985294124</v>
      </c>
      <c r="I38" s="407">
        <f>'Main-d''oeuvre'!J63</f>
        <v>2338.274836601307</v>
      </c>
      <c r="J38" s="407">
        <f>(C38)*'Coût récolte'!E$27</f>
        <v>5359.7378759027679</v>
      </c>
      <c r="K38" s="405">
        <v>396</v>
      </c>
      <c r="L38" s="407">
        <f t="shared" si="2"/>
        <v>10709.410111033489</v>
      </c>
      <c r="M38" s="407">
        <f t="shared" si="0"/>
        <v>13588.011534790192</v>
      </c>
      <c r="N38" s="408">
        <f t="shared" si="7"/>
        <v>6380.330444144065</v>
      </c>
      <c r="O38" s="408">
        <f t="shared" si="6"/>
        <v>136696.82066657767</v>
      </c>
      <c r="P38" s="103"/>
    </row>
    <row r="39" spans="1:16">
      <c r="A39" s="22">
        <v>25</v>
      </c>
      <c r="B39" s="2">
        <f>Rendement!D36</f>
        <v>47058.823529411769</v>
      </c>
      <c r="C39" s="2">
        <f>B39/19.05</f>
        <v>2470.2794503628224</v>
      </c>
      <c r="D39" s="416">
        <f t="shared" si="4"/>
        <v>12.600299999999997</v>
      </c>
      <c r="E39" s="416">
        <f t="shared" si="5"/>
        <v>-1.2216999999999998</v>
      </c>
      <c r="F39" s="477">
        <f t="shared" si="1"/>
        <v>3.2000000000000001E-2</v>
      </c>
      <c r="G39" s="407">
        <f>Rendement!E36*(C39*D39)+(1-Rendement!E36)*(C39*E39)</f>
        <v>24297.421645823681</v>
      </c>
      <c r="H39" s="408">
        <f>Matériel!E$168</f>
        <v>2615.3973985294124</v>
      </c>
      <c r="I39" s="407">
        <f>'Main-d''oeuvre'!J64</f>
        <v>1757.8748366013072</v>
      </c>
      <c r="J39" s="407">
        <f>(C39)*'Coût récolte'!E$27</f>
        <v>5359.7378759027679</v>
      </c>
      <c r="K39" s="405">
        <v>396</v>
      </c>
      <c r="L39" s="407">
        <f t="shared" si="2"/>
        <v>10129.010111033487</v>
      </c>
      <c r="M39" s="407">
        <f t="shared" si="0"/>
        <v>14168.411534790193</v>
      </c>
      <c r="N39" s="408">
        <f t="shared" si="7"/>
        <v>6446.5704121933732</v>
      </c>
      <c r="O39" s="408">
        <f t="shared" si="6"/>
        <v>143143.39107877103</v>
      </c>
      <c r="P39" s="103"/>
    </row>
    <row r="40" spans="1:16">
      <c r="B40" s="2"/>
      <c r="D40" s="40"/>
      <c r="E40" s="40"/>
      <c r="F40" s="40"/>
      <c r="G40" s="407"/>
      <c r="H40" s="407"/>
      <c r="I40" s="407"/>
      <c r="J40" s="407"/>
      <c r="K40" s="407"/>
      <c r="L40" s="407"/>
      <c r="M40" s="407"/>
      <c r="N40" s="409"/>
      <c r="O40" s="409"/>
    </row>
    <row r="41" spans="1:16">
      <c r="B41" s="2"/>
      <c r="D41" s="40"/>
      <c r="E41" s="40"/>
      <c r="F41" s="40"/>
      <c r="G41" s="407"/>
      <c r="H41" s="407"/>
      <c r="I41" s="407"/>
      <c r="J41" s="407"/>
      <c r="K41" s="407"/>
      <c r="L41" s="407"/>
      <c r="M41" s="407"/>
      <c r="N41" s="409"/>
      <c r="O41" s="409"/>
    </row>
    <row r="42" spans="1:16">
      <c r="A42" s="246" t="s">
        <v>24</v>
      </c>
      <c r="B42" s="247">
        <f>Rendement!G7</f>
        <v>1461.988304093567</v>
      </c>
      <c r="C42" s="246" t="s">
        <v>25</v>
      </c>
      <c r="D42" s="402"/>
      <c r="E42" s="403"/>
      <c r="F42" s="403"/>
      <c r="G42" s="410"/>
      <c r="H42" s="410"/>
      <c r="I42" s="410"/>
      <c r="J42" s="410"/>
      <c r="K42" s="410"/>
      <c r="L42" s="410"/>
      <c r="M42" s="410"/>
      <c r="N42" s="411"/>
      <c r="O42" s="411"/>
    </row>
    <row r="43" spans="1:16">
      <c r="B43" s="163"/>
      <c r="C43" s="22"/>
      <c r="D43" s="125"/>
      <c r="E43" s="40"/>
      <c r="F43" s="40"/>
      <c r="G43" s="407"/>
      <c r="H43" s="407"/>
      <c r="I43" s="407"/>
      <c r="J43" s="407"/>
      <c r="K43" s="407"/>
      <c r="L43" s="407"/>
      <c r="M43" s="407"/>
      <c r="N43" s="409"/>
      <c r="O43" s="409"/>
    </row>
    <row r="44" spans="1:16" s="22" customFormat="1">
      <c r="A44" s="22" t="str">
        <f>A11</f>
        <v>Année</v>
      </c>
      <c r="B44" s="22" t="str">
        <f>B11</f>
        <v>Kg/ha</v>
      </c>
      <c r="C44" s="22" t="str">
        <f>C11</f>
        <v>Minots</v>
      </c>
      <c r="D44" s="22" t="str">
        <f>D11</f>
        <v>Prix de revient pommes</v>
      </c>
      <c r="F44" s="412" t="str">
        <f>F11</f>
        <v>Taux réel</v>
      </c>
      <c r="G44" s="412" t="str">
        <f>G11</f>
        <v>Revenu</v>
      </c>
      <c r="H44" s="412" t="str">
        <f>H11</f>
        <v>Matériel</v>
      </c>
      <c r="I44" s="412" t="str">
        <f t="shared" ref="I44:O44" si="8">I11</f>
        <v xml:space="preserve">Main- </v>
      </c>
      <c r="J44" s="412" t="str">
        <f t="shared" si="8"/>
        <v>Coût</v>
      </c>
      <c r="K44" s="22" t="s">
        <v>33</v>
      </c>
      <c r="L44" s="412" t="str">
        <f t="shared" si="8"/>
        <v xml:space="preserve">Coûts </v>
      </c>
      <c r="M44" s="412" t="str">
        <f t="shared" si="8"/>
        <v xml:space="preserve">Fonds de roulement </v>
      </c>
      <c r="N44" s="412" t="str">
        <f t="shared" si="8"/>
        <v xml:space="preserve">Valeur </v>
      </c>
      <c r="O44" s="412" t="str">
        <f t="shared" si="8"/>
        <v>V.A.N. annuelle</v>
      </c>
    </row>
    <row r="45" spans="1:16" s="22" customFormat="1">
      <c r="C45" s="129" t="str">
        <f>C12</f>
        <v>/ha</v>
      </c>
      <c r="D45" s="129" t="str">
        <f>D12</f>
        <v>Classées</v>
      </c>
      <c r="E45" s="129" t="str">
        <f>E12</f>
        <v>Déclassées</v>
      </c>
      <c r="F45" s="412" t="str">
        <f>F12</f>
        <v>d'intérêt</v>
      </c>
      <c r="G45" s="412"/>
      <c r="H45" s="412"/>
      <c r="I45" s="412" t="str">
        <f t="shared" ref="I45:O45" si="9">I12</f>
        <v>d'œuvre</v>
      </c>
      <c r="J45" s="412" t="str">
        <f t="shared" si="9"/>
        <v xml:space="preserve"> récolte</v>
      </c>
      <c r="K45" s="412" t="str">
        <f t="shared" si="9"/>
        <v>coûts</v>
      </c>
      <c r="L45" s="412" t="str">
        <f t="shared" si="9"/>
        <v>totaux</v>
      </c>
      <c r="M45" s="412" t="str">
        <f t="shared" si="9"/>
        <v>net annuel</v>
      </c>
      <c r="N45" s="412" t="str">
        <f t="shared" si="9"/>
        <v>actualisée nette</v>
      </c>
      <c r="O45" s="412" t="str">
        <f t="shared" si="9"/>
        <v>cumulée</v>
      </c>
    </row>
    <row r="46" spans="1:16" s="25" customFormat="1">
      <c r="A46" s="420" t="str">
        <f t="shared" ref="A46:A72" si="10">A13</f>
        <v>Valeur terrain ($/ha)</v>
      </c>
      <c r="B46" s="421"/>
      <c r="C46" s="122"/>
      <c r="D46" s="269"/>
      <c r="E46" s="269"/>
      <c r="F46" s="269"/>
      <c r="G46" s="405"/>
      <c r="H46" s="405"/>
      <c r="I46" s="405"/>
      <c r="J46" s="405"/>
      <c r="K46" s="405"/>
      <c r="L46" s="405">
        <f>C5</f>
        <v>0</v>
      </c>
      <c r="M46" s="404">
        <f t="shared" ref="M46:M72" si="11">G46-L46</f>
        <v>0</v>
      </c>
      <c r="N46" s="406">
        <f>M46</f>
        <v>0</v>
      </c>
      <c r="O46" s="406">
        <f>M46</f>
        <v>0</v>
      </c>
    </row>
    <row r="47" spans="1:16">
      <c r="A47" s="22" t="str">
        <f t="shared" si="10"/>
        <v>Préparation terrain</v>
      </c>
      <c r="B47" s="2"/>
      <c r="D47" s="40"/>
      <c r="E47" s="40"/>
      <c r="F47" s="112"/>
      <c r="G47" s="407"/>
      <c r="H47" s="407">
        <f>Matériel!F53+Matériel!F52</f>
        <v>2850.8685714285712</v>
      </c>
      <c r="I47" s="407">
        <f>'Main-d''oeuvre'!E12</f>
        <v>2543.7600000000002</v>
      </c>
      <c r="J47" s="408">
        <f>(C47)*'Coût récolte'!E$27</f>
        <v>0</v>
      </c>
      <c r="K47" s="413">
        <v>0</v>
      </c>
      <c r="L47" s="407">
        <f>SUM(H47:K47)</f>
        <v>5394.6285714285714</v>
      </c>
      <c r="M47" s="407">
        <f t="shared" si="11"/>
        <v>-5394.6285714285714</v>
      </c>
      <c r="N47" s="406">
        <f>M47</f>
        <v>-5394.6285714285714</v>
      </c>
      <c r="O47" s="408">
        <f>M47+O46</f>
        <v>-5394.6285714285714</v>
      </c>
    </row>
    <row r="48" spans="1:16">
      <c r="A48" s="22" t="str">
        <f t="shared" si="10"/>
        <v>Plantation</v>
      </c>
      <c r="B48" s="2">
        <f>Rendement!I12</f>
        <v>0</v>
      </c>
      <c r="C48" s="2">
        <f t="shared" ref="C48:C71" si="12">B48/19.05</f>
        <v>0</v>
      </c>
      <c r="D48" s="416">
        <f>F$3</f>
        <v>12.600299999999997</v>
      </c>
      <c r="E48" s="416">
        <f>F$4</f>
        <v>-1.2216999999999998</v>
      </c>
      <c r="F48" s="477">
        <v>0.03</v>
      </c>
      <c r="G48" s="407">
        <f>Rendement!J12*(C48*D48)+(C48*E48)*(1-Rendement!J12)</f>
        <v>0</v>
      </c>
      <c r="H48" s="407">
        <f>Matériel!F85-H47</f>
        <v>22982.903390985335</v>
      </c>
      <c r="I48" s="407">
        <f>'Main-d''oeuvre'!E31+'Main-d''oeuvre'!J72</f>
        <v>6255.2882904101207</v>
      </c>
      <c r="J48" s="408">
        <f>(C48)*'Coût récolte'!E$27</f>
        <v>0</v>
      </c>
      <c r="K48" s="413">
        <v>0</v>
      </c>
      <c r="L48" s="407">
        <f t="shared" ref="L48:L72" si="13">SUM(H48:K48)</f>
        <v>29238.191681395456</v>
      </c>
      <c r="M48" s="407">
        <f t="shared" si="11"/>
        <v>-29238.191681395456</v>
      </c>
      <c r="N48" s="408">
        <f>(M48/(1+F48)^1)</f>
        <v>-28386.593865432482</v>
      </c>
      <c r="O48" s="408">
        <f>O47+(N48)</f>
        <v>-33781.222436861055</v>
      </c>
    </row>
    <row r="49" spans="1:15">
      <c r="A49" s="22">
        <f t="shared" si="10"/>
        <v>2</v>
      </c>
      <c r="B49" s="2">
        <f>Rendement!I13</f>
        <v>0</v>
      </c>
      <c r="C49" s="2">
        <f t="shared" si="12"/>
        <v>0</v>
      </c>
      <c r="D49" s="416">
        <f t="shared" ref="D49:D72" si="14">F$3</f>
        <v>12.600299999999997</v>
      </c>
      <c r="E49" s="416">
        <f t="shared" ref="E49:E72" si="15">F$4</f>
        <v>-1.2216999999999998</v>
      </c>
      <c r="F49" s="477">
        <f t="shared" ref="F49:F72" si="16">C$6</f>
        <v>3.2000000000000001E-2</v>
      </c>
      <c r="G49" s="407">
        <f>Rendement!J13*(C49*D49)+(C49*E49)*(1-Rendement!J13)</f>
        <v>0</v>
      </c>
      <c r="H49" s="407">
        <f>Matériel!F115</f>
        <v>1457.0812994152045</v>
      </c>
      <c r="I49" s="407">
        <f>'Main-d''oeuvre'!J73</f>
        <v>1359.9096296296298</v>
      </c>
      <c r="J49" s="408">
        <f>(C49)*'Coût récolte'!E$27</f>
        <v>0</v>
      </c>
      <c r="K49" s="413">
        <v>0</v>
      </c>
      <c r="L49" s="407">
        <f t="shared" si="13"/>
        <v>2816.990929044834</v>
      </c>
      <c r="M49" s="407">
        <f t="shared" si="11"/>
        <v>-2816.990929044834</v>
      </c>
      <c r="N49" s="408">
        <f>(M49/(1+F49)^A49)</f>
        <v>-2645.0022995207942</v>
      </c>
      <c r="O49" s="408">
        <f t="shared" ref="O49:O72" si="17">O48+(N49)</f>
        <v>-36426.224736381846</v>
      </c>
    </row>
    <row r="50" spans="1:15">
      <c r="A50" s="22">
        <f t="shared" si="10"/>
        <v>3</v>
      </c>
      <c r="B50" s="2">
        <f>Rendement!I14</f>
        <v>4239.7660818713439</v>
      </c>
      <c r="C50" s="2">
        <f t="shared" si="12"/>
        <v>222.5598993108317</v>
      </c>
      <c r="D50" s="416">
        <f t="shared" si="14"/>
        <v>12.600299999999997</v>
      </c>
      <c r="E50" s="416">
        <f t="shared" si="15"/>
        <v>-1.2216999999999998</v>
      </c>
      <c r="F50" s="477">
        <f t="shared" si="16"/>
        <v>3.2000000000000001E-2</v>
      </c>
      <c r="G50" s="407">
        <f>Rendement!J14*(C50*D50)+(C50*E50)*(1-Rendement!J14)</f>
        <v>2650.5103528725563</v>
      </c>
      <c r="H50" s="408">
        <f>Matériel!F$168</f>
        <v>2568.4359467137042</v>
      </c>
      <c r="I50" s="407">
        <f>'Main-d''oeuvre'!J74</f>
        <v>1448.2296296296297</v>
      </c>
      <c r="J50" s="408">
        <f>(C50)*'Coût récolte'!E$27</f>
        <v>482.88574064694143</v>
      </c>
      <c r="K50" s="413">
        <v>0</v>
      </c>
      <c r="L50" s="407">
        <f t="shared" si="13"/>
        <v>4499.5513169902752</v>
      </c>
      <c r="M50" s="407">
        <f t="shared" si="11"/>
        <v>-1849.0409641177189</v>
      </c>
      <c r="N50" s="408">
        <f t="shared" ref="N50:N72" si="18">(M50/(1+F50)^A50)</f>
        <v>-1682.315478880462</v>
      </c>
      <c r="O50" s="408">
        <f t="shared" si="17"/>
        <v>-38108.540215262306</v>
      </c>
    </row>
    <row r="51" spans="1:15">
      <c r="A51" s="22">
        <f t="shared" si="10"/>
        <v>4</v>
      </c>
      <c r="B51" s="2">
        <f>Rendement!I15</f>
        <v>8479.5321637426878</v>
      </c>
      <c r="C51" s="2">
        <f t="shared" si="12"/>
        <v>445.11979862166339</v>
      </c>
      <c r="D51" s="416">
        <f t="shared" si="14"/>
        <v>12.600299999999997</v>
      </c>
      <c r="E51" s="416">
        <f t="shared" si="15"/>
        <v>-1.2216999999999998</v>
      </c>
      <c r="F51" s="477">
        <f t="shared" si="16"/>
        <v>3.2000000000000001E-2</v>
      </c>
      <c r="G51" s="407">
        <f>Rendement!J15*(C51*D51)+(C51*E51)*(1-Rendement!J15)</f>
        <v>5301.0207057451125</v>
      </c>
      <c r="H51" s="408">
        <f>Matériel!F$168</f>
        <v>2568.4359467137042</v>
      </c>
      <c r="I51" s="407">
        <f>'Main-d''oeuvre'!J75</f>
        <v>1713.6602469135803</v>
      </c>
      <c r="J51" s="408">
        <f>(C51)*'Coût récolte'!E$27</f>
        <v>965.77148129388286</v>
      </c>
      <c r="K51" s="405">
        <v>396</v>
      </c>
      <c r="L51" s="407">
        <f t="shared" si="13"/>
        <v>5643.8676749211672</v>
      </c>
      <c r="M51" s="407">
        <f t="shared" si="11"/>
        <v>-342.8469691760547</v>
      </c>
      <c r="N51" s="408">
        <f t="shared" si="18"/>
        <v>-302.26058977769242</v>
      </c>
      <c r="O51" s="408">
        <f t="shared" si="17"/>
        <v>-38410.800805040002</v>
      </c>
    </row>
    <row r="52" spans="1:15">
      <c r="A52" s="22">
        <f t="shared" si="10"/>
        <v>5</v>
      </c>
      <c r="B52" s="2">
        <f>Rendement!I16</f>
        <v>13888.888888888887</v>
      </c>
      <c r="C52" s="2">
        <f t="shared" si="12"/>
        <v>729.07553222513843</v>
      </c>
      <c r="D52" s="416">
        <f t="shared" si="14"/>
        <v>12.600299999999997</v>
      </c>
      <c r="E52" s="416">
        <f t="shared" si="15"/>
        <v>-1.2216999999999998</v>
      </c>
      <c r="F52" s="477">
        <f t="shared" si="16"/>
        <v>3.2000000000000001E-2</v>
      </c>
      <c r="G52" s="407">
        <f>Rendement!J16*(C52*D52)+(C52*E52)*(1-Rendement!J16)</f>
        <v>8682.7063283756161</v>
      </c>
      <c r="H52" s="408">
        <f>Matériel!F$168</f>
        <v>2568.4359467137042</v>
      </c>
      <c r="I52" s="407">
        <f>'Main-d''oeuvre'!J76</f>
        <v>2066.9802469135802</v>
      </c>
      <c r="J52" s="408">
        <f>(C52)*'Coût récolte'!E$27</f>
        <v>1581.8670814296361</v>
      </c>
      <c r="K52" s="405">
        <v>396</v>
      </c>
      <c r="L52" s="407">
        <f t="shared" si="13"/>
        <v>6613.2832750569214</v>
      </c>
      <c r="M52" s="407">
        <f t="shared" si="11"/>
        <v>2069.4230533186947</v>
      </c>
      <c r="N52" s="408">
        <f t="shared" si="18"/>
        <v>1767.8719142992693</v>
      </c>
      <c r="O52" s="408">
        <f t="shared" si="17"/>
        <v>-36642.928890740732</v>
      </c>
    </row>
    <row r="53" spans="1:15">
      <c r="A53" s="22">
        <f t="shared" si="10"/>
        <v>6</v>
      </c>
      <c r="B53" s="2">
        <f>Rendement!I17</f>
        <v>26169.590643274845</v>
      </c>
      <c r="C53" s="2">
        <f t="shared" si="12"/>
        <v>1373.7317922978921</v>
      </c>
      <c r="D53" s="416">
        <f t="shared" si="14"/>
        <v>12.600299999999997</v>
      </c>
      <c r="E53" s="416">
        <f t="shared" si="15"/>
        <v>-1.2216999999999998</v>
      </c>
      <c r="F53" s="477">
        <f t="shared" si="16"/>
        <v>3.2000000000000001E-2</v>
      </c>
      <c r="G53" s="407">
        <f>Rendement!J17*(C53*D53)+(C53*E53)*(1-Rendement!J17)</f>
        <v>15410.660619176981</v>
      </c>
      <c r="H53" s="408">
        <f>Matériel!F$168</f>
        <v>2568.4359467137042</v>
      </c>
      <c r="I53" s="407">
        <f>'Main-d''oeuvre'!J77</f>
        <v>2117.4202469135798</v>
      </c>
      <c r="J53" s="408">
        <f>(C53)*'Coût récolte'!E$27</f>
        <v>2980.5706060621555</v>
      </c>
      <c r="K53" s="405">
        <v>396</v>
      </c>
      <c r="L53" s="407">
        <f t="shared" si="13"/>
        <v>8062.4267996894396</v>
      </c>
      <c r="M53" s="407">
        <f t="shared" si="11"/>
        <v>7348.233819487541</v>
      </c>
      <c r="N53" s="408">
        <f t="shared" si="18"/>
        <v>6082.8174518222795</v>
      </c>
      <c r="O53" s="408">
        <f t="shared" si="17"/>
        <v>-30560.111438918451</v>
      </c>
    </row>
    <row r="54" spans="1:15">
      <c r="A54" s="22">
        <f t="shared" si="10"/>
        <v>7</v>
      </c>
      <c r="B54" s="2">
        <f>Rendement!I18</f>
        <v>31871.345029239761</v>
      </c>
      <c r="C54" s="2">
        <f t="shared" si="12"/>
        <v>1673.0364844745282</v>
      </c>
      <c r="D54" s="416">
        <f t="shared" si="14"/>
        <v>12.600299999999997</v>
      </c>
      <c r="E54" s="416">
        <f t="shared" si="15"/>
        <v>-1.2216999999999998</v>
      </c>
      <c r="F54" s="477">
        <f t="shared" si="16"/>
        <v>3.2000000000000001E-2</v>
      </c>
      <c r="G54" s="407">
        <f>Rendement!J18*(C54*D54)+(C54*E54)*(1-Rendement!J18)</f>
        <v>18768.290586483701</v>
      </c>
      <c r="H54" s="408">
        <f>Matériel!F$168</f>
        <v>2568.4359467137042</v>
      </c>
      <c r="I54" s="407">
        <f>'Main-d''oeuvre'!J78</f>
        <v>2117.4002469135803</v>
      </c>
      <c r="J54" s="408">
        <f>(C54)*'Coût récolte'!F$27</f>
        <v>4083.7147549538759</v>
      </c>
      <c r="K54" s="405">
        <v>396</v>
      </c>
      <c r="L54" s="407">
        <f t="shared" si="13"/>
        <v>9165.5509485811599</v>
      </c>
      <c r="M54" s="407">
        <f t="shared" si="11"/>
        <v>9602.7396379025413</v>
      </c>
      <c r="N54" s="408">
        <f t="shared" si="18"/>
        <v>7702.5987143695065</v>
      </c>
      <c r="O54" s="408">
        <f t="shared" si="17"/>
        <v>-22857.512724548946</v>
      </c>
    </row>
    <row r="55" spans="1:15">
      <c r="A55" s="22">
        <f t="shared" si="10"/>
        <v>8</v>
      </c>
      <c r="B55" s="2">
        <f>Rendement!I19</f>
        <v>33187.134502923967</v>
      </c>
      <c r="C55" s="2">
        <f t="shared" si="12"/>
        <v>1742.1067980537514</v>
      </c>
      <c r="D55" s="416">
        <f t="shared" si="14"/>
        <v>12.600299999999997</v>
      </c>
      <c r="E55" s="416">
        <f t="shared" si="15"/>
        <v>-1.2216999999999998</v>
      </c>
      <c r="F55" s="477">
        <f t="shared" si="16"/>
        <v>3.2000000000000001E-2</v>
      </c>
      <c r="G55" s="407">
        <f>Rendement!J19*(C55*D55)+(C55*E55)*(1-Rendement!J19)</f>
        <v>18820.746266365815</v>
      </c>
      <c r="H55" s="408">
        <f>Matériel!F$168</f>
        <v>2568.4359467137042</v>
      </c>
      <c r="I55" s="407">
        <f>'Main-d''oeuvre'!J79</f>
        <v>2268.8202469135804</v>
      </c>
      <c r="J55" s="408">
        <f>(C55)*'Coût récolte'!F$27</f>
        <v>4252.308483369402</v>
      </c>
      <c r="K55" s="405">
        <v>396</v>
      </c>
      <c r="L55" s="407">
        <f t="shared" si="13"/>
        <v>9485.5646769966879</v>
      </c>
      <c r="M55" s="407">
        <f t="shared" si="11"/>
        <v>9335.1815893691273</v>
      </c>
      <c r="N55" s="408">
        <f t="shared" si="18"/>
        <v>7255.7981412278332</v>
      </c>
      <c r="O55" s="408">
        <f t="shared" si="17"/>
        <v>-15601.714583321113</v>
      </c>
    </row>
    <row r="56" spans="1:15">
      <c r="A56" s="22">
        <f t="shared" si="10"/>
        <v>9</v>
      </c>
      <c r="B56" s="2">
        <f>Rendement!I20</f>
        <v>36549.707602339171</v>
      </c>
      <c r="C56" s="2">
        <f t="shared" si="12"/>
        <v>1918.6198216451007</v>
      </c>
      <c r="D56" s="416">
        <f t="shared" si="14"/>
        <v>12.600299999999997</v>
      </c>
      <c r="E56" s="416">
        <f t="shared" si="15"/>
        <v>-1.2216999999999998</v>
      </c>
      <c r="F56" s="477">
        <f t="shared" si="16"/>
        <v>3.2000000000000001E-2</v>
      </c>
      <c r="G56" s="407">
        <f>Rendement!J20*(C56*D56)+(C56*E56)*(1-Rendement!J20)</f>
        <v>20197.310862457969</v>
      </c>
      <c r="H56" s="408">
        <f>Matériel!F$168</f>
        <v>2568.4359467137042</v>
      </c>
      <c r="I56" s="407">
        <f>'Main-d''oeuvre'!J80</f>
        <v>2420.24024691358</v>
      </c>
      <c r="J56" s="408">
        <f>(C56)*'Coût récolte'!F$27</f>
        <v>4683.1591226535265</v>
      </c>
      <c r="K56" s="405">
        <v>396</v>
      </c>
      <c r="L56" s="407">
        <f t="shared" si="13"/>
        <v>10067.835316280811</v>
      </c>
      <c r="M56" s="407">
        <f>G56-L56</f>
        <v>10129.475546177158</v>
      </c>
      <c r="N56" s="408">
        <f t="shared" si="18"/>
        <v>7629.0363594130486</v>
      </c>
      <c r="O56" s="408">
        <f t="shared" si="17"/>
        <v>-7972.678223908064</v>
      </c>
    </row>
    <row r="57" spans="1:15">
      <c r="A57" s="22">
        <f t="shared" si="10"/>
        <v>10</v>
      </c>
      <c r="B57" s="2">
        <f>Rendement!I21</f>
        <v>39473.684210526306</v>
      </c>
      <c r="C57" s="2">
        <f t="shared" si="12"/>
        <v>2072.109407376709</v>
      </c>
      <c r="D57" s="416">
        <f t="shared" si="14"/>
        <v>12.600299999999997</v>
      </c>
      <c r="E57" s="416">
        <f t="shared" si="15"/>
        <v>-1.2216999999999998</v>
      </c>
      <c r="F57" s="477">
        <f t="shared" si="16"/>
        <v>3.2000000000000001E-2</v>
      </c>
      <c r="G57" s="407">
        <f>Rendement!J21*(C57*D57)+(C57*E57)*(1-Rendement!J21)</f>
        <v>20381.060920016571</v>
      </c>
      <c r="H57" s="408">
        <f>Matériel!F$168</f>
        <v>2568.4359467137042</v>
      </c>
      <c r="I57" s="407">
        <f>'Main-d''oeuvre'!J81</f>
        <v>2546.4202469135798</v>
      </c>
      <c r="J57" s="408">
        <f>(C57)*'Coût récolte'!F$27</f>
        <v>5057.8118524658094</v>
      </c>
      <c r="K57" s="405">
        <v>396</v>
      </c>
      <c r="L57" s="407">
        <f t="shared" si="13"/>
        <v>10568.668046093093</v>
      </c>
      <c r="M57" s="407">
        <f t="shared" si="11"/>
        <v>9812.392873923478</v>
      </c>
      <c r="N57" s="408">
        <f t="shared" si="18"/>
        <v>7161.0706015296892</v>
      </c>
      <c r="O57" s="408">
        <f t="shared" si="17"/>
        <v>-811.6076223783748</v>
      </c>
    </row>
    <row r="58" spans="1:15">
      <c r="A58" s="22">
        <f t="shared" si="10"/>
        <v>11</v>
      </c>
      <c r="B58" s="2">
        <f>Rendement!I22</f>
        <v>42397.660818713441</v>
      </c>
      <c r="C58" s="2">
        <f t="shared" si="12"/>
        <v>2225.5989931083168</v>
      </c>
      <c r="D58" s="416">
        <f t="shared" si="14"/>
        <v>12.600299999999997</v>
      </c>
      <c r="E58" s="416">
        <f t="shared" si="15"/>
        <v>-1.2216999999999998</v>
      </c>
      <c r="F58" s="477">
        <f t="shared" si="16"/>
        <v>3.2000000000000001E-2</v>
      </c>
      <c r="G58" s="407">
        <f>Rendement!J22*(C58*D58)+(C58*E58)*(1-Rendement!J22)</f>
        <v>21890.769136314091</v>
      </c>
      <c r="H58" s="408">
        <f>Matériel!F$168</f>
        <v>2568.4359467137042</v>
      </c>
      <c r="I58" s="407">
        <f>'Main-d''oeuvre'!J82</f>
        <v>2584.28024691358</v>
      </c>
      <c r="J58" s="408">
        <f>(C58)*'Coût récolte'!F$27</f>
        <v>5432.4645822780903</v>
      </c>
      <c r="K58" s="405">
        <v>396</v>
      </c>
      <c r="L58" s="407">
        <f t="shared" si="13"/>
        <v>10981.180775905374</v>
      </c>
      <c r="M58" s="407">
        <f t="shared" si="11"/>
        <v>10909.588360408718</v>
      </c>
      <c r="N58" s="408">
        <f t="shared" si="18"/>
        <v>7714.9247419305184</v>
      </c>
      <c r="O58" s="408">
        <f t="shared" si="17"/>
        <v>6903.3171195521436</v>
      </c>
    </row>
    <row r="59" spans="1:15">
      <c r="A59" s="22">
        <f t="shared" si="10"/>
        <v>12</v>
      </c>
      <c r="B59" s="2">
        <f>Rendement!I23</f>
        <v>43859.649122807008</v>
      </c>
      <c r="C59" s="2">
        <f t="shared" si="12"/>
        <v>2302.3437859741211</v>
      </c>
      <c r="D59" s="416">
        <f t="shared" si="14"/>
        <v>12.600299999999997</v>
      </c>
      <c r="E59" s="416">
        <f t="shared" si="15"/>
        <v>-1.2216999999999998</v>
      </c>
      <c r="F59" s="477">
        <f t="shared" si="16"/>
        <v>3.2000000000000001E-2</v>
      </c>
      <c r="G59" s="407">
        <f>Rendement!J23*(C59*D59)+(C59*E59)*(1-Rendement!J23)</f>
        <v>21054.473453976141</v>
      </c>
      <c r="H59" s="408">
        <f>Matériel!F$168</f>
        <v>2568.4359467137042</v>
      </c>
      <c r="I59" s="407">
        <f>'Main-d''oeuvre'!J83</f>
        <v>2584.28024691358</v>
      </c>
      <c r="J59" s="408">
        <f>(C59)*'Coût récolte'!F$27</f>
        <v>5619.7909471842322</v>
      </c>
      <c r="K59" s="405">
        <v>396</v>
      </c>
      <c r="L59" s="407">
        <f t="shared" si="13"/>
        <v>11168.507140811516</v>
      </c>
      <c r="M59" s="407">
        <f t="shared" si="11"/>
        <v>9885.9663131646248</v>
      </c>
      <c r="N59" s="408">
        <f t="shared" si="18"/>
        <v>6774.2740019297235</v>
      </c>
      <c r="O59" s="408">
        <f t="shared" si="17"/>
        <v>13677.591121481866</v>
      </c>
    </row>
    <row r="60" spans="1:15">
      <c r="A60" s="22">
        <f t="shared" si="10"/>
        <v>13</v>
      </c>
      <c r="B60" s="2">
        <f>Rendement!I24</f>
        <v>43859.649122807008</v>
      </c>
      <c r="C60" s="2">
        <f t="shared" si="12"/>
        <v>2302.3437859741211</v>
      </c>
      <c r="D60" s="416">
        <f t="shared" si="14"/>
        <v>12.600299999999997</v>
      </c>
      <c r="E60" s="416">
        <f t="shared" si="15"/>
        <v>-1.2216999999999998</v>
      </c>
      <c r="F60" s="477">
        <f t="shared" si="16"/>
        <v>3.2000000000000001E-2</v>
      </c>
      <c r="G60" s="407">
        <f>Rendement!J24*(C60*D60)+(C60*E60)*(1-Rendement!J24)</f>
        <v>21054.473453976141</v>
      </c>
      <c r="H60" s="408">
        <f>Matériel!F$168</f>
        <v>2568.4359467137042</v>
      </c>
      <c r="I60" s="407">
        <f>'Main-d''oeuvre'!J84</f>
        <v>2584.28024691358</v>
      </c>
      <c r="J60" s="408">
        <f>(C60)*'Coût récolte'!F$27</f>
        <v>5619.7909471842322</v>
      </c>
      <c r="K60" s="405">
        <v>396</v>
      </c>
      <c r="L60" s="407">
        <f t="shared" si="13"/>
        <v>11168.507140811516</v>
      </c>
      <c r="M60" s="407">
        <f t="shared" si="11"/>
        <v>9885.9663131646248</v>
      </c>
      <c r="N60" s="408">
        <f t="shared" si="18"/>
        <v>6564.2189941179486</v>
      </c>
      <c r="O60" s="408">
        <f t="shared" si="17"/>
        <v>20241.810115599816</v>
      </c>
    </row>
    <row r="61" spans="1:15">
      <c r="A61" s="22">
        <f t="shared" si="10"/>
        <v>14</v>
      </c>
      <c r="B61" s="2">
        <f>Rendement!I25</f>
        <v>43859.649122807008</v>
      </c>
      <c r="C61" s="2">
        <f t="shared" si="12"/>
        <v>2302.3437859741211</v>
      </c>
      <c r="D61" s="416">
        <f t="shared" si="14"/>
        <v>12.600299999999997</v>
      </c>
      <c r="E61" s="416">
        <f t="shared" si="15"/>
        <v>-1.2216999999999998</v>
      </c>
      <c r="F61" s="477">
        <f t="shared" si="16"/>
        <v>3.2000000000000001E-2</v>
      </c>
      <c r="G61" s="407">
        <f>Rendement!J25*(C61*D61)+(C61*E61)*(1-Rendement!J25)</f>
        <v>21054.473453976141</v>
      </c>
      <c r="H61" s="408">
        <f>Matériel!F$168</f>
        <v>2568.4359467137042</v>
      </c>
      <c r="I61" s="407">
        <f>'Main-d''oeuvre'!J85</f>
        <v>2584.28024691358</v>
      </c>
      <c r="J61" s="408">
        <f>(C61)*'Coût récolte'!F$27</f>
        <v>5619.7909471842322</v>
      </c>
      <c r="K61" s="405">
        <v>396</v>
      </c>
      <c r="L61" s="407">
        <f t="shared" si="13"/>
        <v>11168.507140811516</v>
      </c>
      <c r="M61" s="407">
        <f t="shared" si="11"/>
        <v>9885.9663131646248</v>
      </c>
      <c r="N61" s="408">
        <f t="shared" si="18"/>
        <v>6360.6773198817336</v>
      </c>
      <c r="O61" s="408">
        <f t="shared" si="17"/>
        <v>26602.487435481547</v>
      </c>
    </row>
    <row r="62" spans="1:15">
      <c r="A62" s="22">
        <f t="shared" si="10"/>
        <v>15</v>
      </c>
      <c r="B62" s="2">
        <f>Rendement!I26</f>
        <v>43859.649122807008</v>
      </c>
      <c r="C62" s="2">
        <f t="shared" si="12"/>
        <v>2302.3437859741211</v>
      </c>
      <c r="D62" s="416">
        <f t="shared" si="14"/>
        <v>12.600299999999997</v>
      </c>
      <c r="E62" s="416">
        <f t="shared" si="15"/>
        <v>-1.2216999999999998</v>
      </c>
      <c r="F62" s="477">
        <f t="shared" si="16"/>
        <v>3.2000000000000001E-2</v>
      </c>
      <c r="G62" s="407">
        <f>Rendement!J26*(C62*D62)+(C62*E62)*(1-Rendement!J26)</f>
        <v>21054.473453976141</v>
      </c>
      <c r="H62" s="408">
        <f>Matériel!F$168</f>
        <v>2568.4359467137042</v>
      </c>
      <c r="I62" s="407">
        <f>'Main-d''oeuvre'!J86</f>
        <v>2584.28024691358</v>
      </c>
      <c r="J62" s="408">
        <f>(C62)*'Coût récolte'!F$27</f>
        <v>5619.7909471842322</v>
      </c>
      <c r="K62" s="405">
        <v>396</v>
      </c>
      <c r="L62" s="407">
        <f t="shared" si="13"/>
        <v>11168.507140811516</v>
      </c>
      <c r="M62" s="407">
        <f t="shared" si="11"/>
        <v>9885.9663131646248</v>
      </c>
      <c r="N62" s="408">
        <f t="shared" si="18"/>
        <v>6163.447015389278</v>
      </c>
      <c r="O62" s="408">
        <f t="shared" si="17"/>
        <v>32765.934450870824</v>
      </c>
    </row>
    <row r="63" spans="1:15">
      <c r="A63" s="22">
        <f t="shared" si="10"/>
        <v>16</v>
      </c>
      <c r="B63" s="2">
        <f>Rendement!I27</f>
        <v>43859.649122807008</v>
      </c>
      <c r="C63" s="2">
        <f t="shared" si="12"/>
        <v>2302.3437859741211</v>
      </c>
      <c r="D63" s="416">
        <f t="shared" si="14"/>
        <v>12.600299999999997</v>
      </c>
      <c r="E63" s="416">
        <f t="shared" si="15"/>
        <v>-1.2216999999999998</v>
      </c>
      <c r="F63" s="477">
        <f t="shared" si="16"/>
        <v>3.2000000000000001E-2</v>
      </c>
      <c r="G63" s="407">
        <f>Rendement!J27*(C63*D63)+(C63*E63)*(1-Rendement!J27)</f>
        <v>21054.473453976141</v>
      </c>
      <c r="H63" s="408">
        <f>Matériel!F$168</f>
        <v>2568.4359467137042</v>
      </c>
      <c r="I63" s="407">
        <f>'Main-d''oeuvre'!J87</f>
        <v>2584.28024691358</v>
      </c>
      <c r="J63" s="408">
        <f>(C63)*'Coût récolte'!F$27</f>
        <v>5619.7909471842322</v>
      </c>
      <c r="K63" s="405">
        <v>396</v>
      </c>
      <c r="L63" s="407">
        <f t="shared" si="13"/>
        <v>11168.507140811516</v>
      </c>
      <c r="M63" s="407">
        <f t="shared" si="11"/>
        <v>9885.9663131646248</v>
      </c>
      <c r="N63" s="408">
        <f t="shared" si="18"/>
        <v>5972.3323792531755</v>
      </c>
      <c r="O63" s="408">
        <f t="shared" si="17"/>
        <v>38738.266830123997</v>
      </c>
    </row>
    <row r="64" spans="1:15">
      <c r="A64" s="22">
        <f t="shared" si="10"/>
        <v>17</v>
      </c>
      <c r="B64" s="2">
        <f>Rendement!I28</f>
        <v>43859.649122807008</v>
      </c>
      <c r="C64" s="2">
        <f t="shared" si="12"/>
        <v>2302.3437859741211</v>
      </c>
      <c r="D64" s="416">
        <f t="shared" si="14"/>
        <v>12.600299999999997</v>
      </c>
      <c r="E64" s="416">
        <f t="shared" si="15"/>
        <v>-1.2216999999999998</v>
      </c>
      <c r="F64" s="477">
        <f t="shared" si="16"/>
        <v>3.2000000000000001E-2</v>
      </c>
      <c r="G64" s="407">
        <f>Rendement!J28*(C64*D64)+(C64*E64)*(1-Rendement!J28)</f>
        <v>21054.473453976141</v>
      </c>
      <c r="H64" s="408">
        <f>Matériel!F$168</f>
        <v>2568.4359467137042</v>
      </c>
      <c r="I64" s="407">
        <f>'Main-d''oeuvre'!J88</f>
        <v>2584.28024691358</v>
      </c>
      <c r="J64" s="408">
        <f>(C64)*'Coût récolte'!F$27</f>
        <v>5619.7909471842322</v>
      </c>
      <c r="K64" s="405">
        <v>396</v>
      </c>
      <c r="L64" s="407">
        <f t="shared" si="13"/>
        <v>11168.507140811516</v>
      </c>
      <c r="M64" s="407">
        <f t="shared" si="11"/>
        <v>9885.9663131646248</v>
      </c>
      <c r="N64" s="408">
        <f t="shared" si="18"/>
        <v>5787.1437783460997</v>
      </c>
      <c r="O64" s="408">
        <f t="shared" si="17"/>
        <v>44525.410608470098</v>
      </c>
    </row>
    <row r="65" spans="1:15">
      <c r="A65" s="22">
        <f t="shared" si="10"/>
        <v>18</v>
      </c>
      <c r="B65" s="2">
        <f>Rendement!I29</f>
        <v>43859.649122807008</v>
      </c>
      <c r="C65" s="2">
        <f>B65/19.05</f>
        <v>2302.3437859741211</v>
      </c>
      <c r="D65" s="416">
        <f t="shared" si="14"/>
        <v>12.600299999999997</v>
      </c>
      <c r="E65" s="416">
        <f t="shared" si="15"/>
        <v>-1.2216999999999998</v>
      </c>
      <c r="F65" s="477">
        <f t="shared" si="16"/>
        <v>3.2000000000000001E-2</v>
      </c>
      <c r="G65" s="407">
        <f>Rendement!J29*(C65*D65)+(C65*E65)*(1-Rendement!J29)</f>
        <v>21054.473453976141</v>
      </c>
      <c r="H65" s="408">
        <f>Matériel!F$168</f>
        <v>2568.4359467137042</v>
      </c>
      <c r="I65" s="407">
        <f>'Main-d''oeuvre'!J89</f>
        <v>2584.28024691358</v>
      </c>
      <c r="J65" s="408">
        <f>(C65)*'Coût récolte'!F$27</f>
        <v>5619.7909471842322</v>
      </c>
      <c r="K65" s="405">
        <v>396</v>
      </c>
      <c r="L65" s="407">
        <f t="shared" si="13"/>
        <v>11168.507140811516</v>
      </c>
      <c r="M65" s="407">
        <f t="shared" si="11"/>
        <v>9885.9663131646248</v>
      </c>
      <c r="N65" s="408">
        <f t="shared" si="18"/>
        <v>5607.697459637694</v>
      </c>
      <c r="O65" s="408">
        <f t="shared" si="17"/>
        <v>50133.108068107795</v>
      </c>
    </row>
    <row r="66" spans="1:15">
      <c r="A66" s="22">
        <f t="shared" si="10"/>
        <v>19</v>
      </c>
      <c r="B66" s="2">
        <f>Rendement!I30</f>
        <v>43859.649122807008</v>
      </c>
      <c r="C66" s="2">
        <f t="shared" si="12"/>
        <v>2302.3437859741211</v>
      </c>
      <c r="D66" s="416">
        <f t="shared" si="14"/>
        <v>12.600299999999997</v>
      </c>
      <c r="E66" s="416">
        <f t="shared" si="15"/>
        <v>-1.2216999999999998</v>
      </c>
      <c r="F66" s="477">
        <f t="shared" si="16"/>
        <v>3.2000000000000001E-2</v>
      </c>
      <c r="G66" s="407">
        <f>Rendement!J30*(C66*D66)+(C66*E66)*(1-Rendement!J30)</f>
        <v>21054.473453976141</v>
      </c>
      <c r="H66" s="408">
        <f>Matériel!F$168</f>
        <v>2568.4359467137042</v>
      </c>
      <c r="I66" s="407">
        <f>'Main-d''oeuvre'!J90</f>
        <v>2584.28024691358</v>
      </c>
      <c r="J66" s="408">
        <f>(C66)*'Coût récolte'!F$27</f>
        <v>5619.7909471842322</v>
      </c>
      <c r="K66" s="405">
        <v>396</v>
      </c>
      <c r="L66" s="407">
        <f t="shared" si="13"/>
        <v>11168.507140811516</v>
      </c>
      <c r="M66" s="407">
        <f t="shared" si="11"/>
        <v>9885.9663131646248</v>
      </c>
      <c r="N66" s="408">
        <f t="shared" si="18"/>
        <v>5433.8153678659828</v>
      </c>
      <c r="O66" s="408">
        <f t="shared" si="17"/>
        <v>55566.923435973775</v>
      </c>
    </row>
    <row r="67" spans="1:15">
      <c r="A67" s="22">
        <f t="shared" si="10"/>
        <v>20</v>
      </c>
      <c r="B67" s="2">
        <f>Rendement!I31</f>
        <v>43859.649122807008</v>
      </c>
      <c r="C67" s="2">
        <f t="shared" si="12"/>
        <v>2302.3437859741211</v>
      </c>
      <c r="D67" s="416">
        <f t="shared" si="14"/>
        <v>12.600299999999997</v>
      </c>
      <c r="E67" s="416">
        <f t="shared" si="15"/>
        <v>-1.2216999999999998</v>
      </c>
      <c r="F67" s="477">
        <f t="shared" si="16"/>
        <v>3.2000000000000001E-2</v>
      </c>
      <c r="G67" s="407">
        <f>Rendement!J31*(C67*D67)+(C67*E67)*(1-Rendement!J31)</f>
        <v>21054.473453976141</v>
      </c>
      <c r="H67" s="408">
        <f>Matériel!F$168</f>
        <v>2568.4359467137042</v>
      </c>
      <c r="I67" s="407">
        <f>'Main-d''oeuvre'!J91</f>
        <v>2584.28024691358</v>
      </c>
      <c r="J67" s="408">
        <f>(C67)*'Coût récolte'!F$27</f>
        <v>5619.7909471842322</v>
      </c>
      <c r="K67" s="405">
        <v>396</v>
      </c>
      <c r="L67" s="407">
        <f t="shared" si="13"/>
        <v>11168.507140811516</v>
      </c>
      <c r="M67" s="407">
        <f t="shared" si="11"/>
        <v>9885.9663131646248</v>
      </c>
      <c r="N67" s="408">
        <f t="shared" si="18"/>
        <v>5265.3249688623864</v>
      </c>
      <c r="O67" s="408">
        <f t="shared" si="17"/>
        <v>60832.248404836158</v>
      </c>
    </row>
    <row r="68" spans="1:15">
      <c r="A68" s="22">
        <f t="shared" si="10"/>
        <v>21</v>
      </c>
      <c r="B68" s="2">
        <f>Rendement!I32</f>
        <v>43859.649122807008</v>
      </c>
      <c r="C68" s="2">
        <f t="shared" si="12"/>
        <v>2302.3437859741211</v>
      </c>
      <c r="D68" s="416">
        <f t="shared" si="14"/>
        <v>12.600299999999997</v>
      </c>
      <c r="E68" s="416">
        <f t="shared" si="15"/>
        <v>-1.2216999999999998</v>
      </c>
      <c r="F68" s="477">
        <f t="shared" si="16"/>
        <v>3.2000000000000001E-2</v>
      </c>
      <c r="G68" s="407">
        <f>Rendement!J32*(C68*D68)+(C68*E68)*(1-Rendement!J32)</f>
        <v>21054.473453976141</v>
      </c>
      <c r="H68" s="408">
        <f>Matériel!F$168</f>
        <v>2568.4359467137042</v>
      </c>
      <c r="I68" s="407">
        <f>'Main-d''oeuvre'!J92</f>
        <v>2584.28024691358</v>
      </c>
      <c r="J68" s="408">
        <f>(C68)*'Coût récolte'!F$27</f>
        <v>5619.7909471842322</v>
      </c>
      <c r="K68" s="405">
        <v>396</v>
      </c>
      <c r="L68" s="407">
        <f t="shared" si="13"/>
        <v>11168.507140811516</v>
      </c>
      <c r="M68" s="407">
        <f t="shared" si="11"/>
        <v>9885.9663131646248</v>
      </c>
      <c r="N68" s="408">
        <f t="shared" si="18"/>
        <v>5102.0590783550251</v>
      </c>
      <c r="O68" s="408">
        <f t="shared" si="17"/>
        <v>65934.30748319118</v>
      </c>
    </row>
    <row r="69" spans="1:15">
      <c r="A69" s="22">
        <f t="shared" si="10"/>
        <v>22</v>
      </c>
      <c r="B69" s="2">
        <f>Rendement!I33</f>
        <v>43859.649122807008</v>
      </c>
      <c r="C69" s="2">
        <f t="shared" si="12"/>
        <v>2302.3437859741211</v>
      </c>
      <c r="D69" s="416">
        <f t="shared" si="14"/>
        <v>12.600299999999997</v>
      </c>
      <c r="E69" s="416">
        <f t="shared" si="15"/>
        <v>-1.2216999999999998</v>
      </c>
      <c r="F69" s="477">
        <f t="shared" si="16"/>
        <v>3.2000000000000001E-2</v>
      </c>
      <c r="G69" s="407">
        <f>Rendement!J33*(C69*D69)+(C69*E69)*(1-Rendement!J33)</f>
        <v>21054.473453976141</v>
      </c>
      <c r="H69" s="408">
        <f>Matériel!F$168</f>
        <v>2568.4359467137042</v>
      </c>
      <c r="I69" s="407">
        <f>'Main-d''oeuvre'!J93</f>
        <v>2584.28024691358</v>
      </c>
      <c r="J69" s="408">
        <f>(C69)*'Coût récolte'!F$27</f>
        <v>5619.7909471842322</v>
      </c>
      <c r="K69" s="405">
        <v>396</v>
      </c>
      <c r="L69" s="407">
        <f t="shared" si="13"/>
        <v>11168.507140811516</v>
      </c>
      <c r="M69" s="407">
        <f t="shared" si="11"/>
        <v>9885.9663131646248</v>
      </c>
      <c r="N69" s="408">
        <f t="shared" si="18"/>
        <v>4943.8556960804508</v>
      </c>
      <c r="O69" s="408">
        <f t="shared" si="17"/>
        <v>70878.163179271636</v>
      </c>
    </row>
    <row r="70" spans="1:15">
      <c r="A70" s="22">
        <f t="shared" si="10"/>
        <v>23</v>
      </c>
      <c r="B70" s="2">
        <f>Rendement!I34</f>
        <v>43859.649122807008</v>
      </c>
      <c r="C70" s="2">
        <f t="shared" si="12"/>
        <v>2302.3437859741211</v>
      </c>
      <c r="D70" s="416">
        <f t="shared" si="14"/>
        <v>12.600299999999997</v>
      </c>
      <c r="E70" s="416">
        <f t="shared" si="15"/>
        <v>-1.2216999999999998</v>
      </c>
      <c r="F70" s="477">
        <f t="shared" si="16"/>
        <v>3.2000000000000001E-2</v>
      </c>
      <c r="G70" s="407">
        <f>Rendement!J34*(C70*D70)+(C70*E70)*(1-Rendement!J34)</f>
        <v>21054.473453976141</v>
      </c>
      <c r="H70" s="408">
        <f>Matériel!F$168</f>
        <v>2568.4359467137042</v>
      </c>
      <c r="I70" s="407">
        <f>'Main-d''oeuvre'!J94</f>
        <v>2584.28024691358</v>
      </c>
      <c r="J70" s="408">
        <f>(C70)*'Coût récolte'!F$27</f>
        <v>5619.7909471842322</v>
      </c>
      <c r="K70" s="405">
        <v>396</v>
      </c>
      <c r="L70" s="407">
        <f t="shared" si="13"/>
        <v>11168.507140811516</v>
      </c>
      <c r="M70" s="407">
        <f t="shared" si="11"/>
        <v>9885.9663131646248</v>
      </c>
      <c r="N70" s="408">
        <f t="shared" si="18"/>
        <v>4790.5578450391977</v>
      </c>
      <c r="O70" s="408">
        <f t="shared" si="17"/>
        <v>75668.721024310827</v>
      </c>
    </row>
    <row r="71" spans="1:15">
      <c r="A71" s="22">
        <f t="shared" si="10"/>
        <v>24</v>
      </c>
      <c r="B71" s="2">
        <f>Rendement!I35</f>
        <v>43859.649122807008</v>
      </c>
      <c r="C71" s="2">
        <f t="shared" si="12"/>
        <v>2302.3437859741211</v>
      </c>
      <c r="D71" s="416">
        <f t="shared" si="14"/>
        <v>12.600299999999997</v>
      </c>
      <c r="E71" s="416">
        <f t="shared" si="15"/>
        <v>-1.2216999999999998</v>
      </c>
      <c r="F71" s="477">
        <f t="shared" si="16"/>
        <v>3.2000000000000001E-2</v>
      </c>
      <c r="G71" s="407">
        <f>Rendement!J35*(C71*D71)+(C71*E71)*(1-Rendement!J35)</f>
        <v>21054.473453976141</v>
      </c>
      <c r="H71" s="408">
        <f>Matériel!F$168</f>
        <v>2568.4359467137042</v>
      </c>
      <c r="I71" s="407">
        <f>'Main-d''oeuvre'!J95</f>
        <v>2584.28024691358</v>
      </c>
      <c r="J71" s="408">
        <f>(C71)*'Coût récolte'!F$27</f>
        <v>5619.7909471842322</v>
      </c>
      <c r="K71" s="405">
        <v>396</v>
      </c>
      <c r="L71" s="407">
        <f t="shared" si="13"/>
        <v>11168.507140811516</v>
      </c>
      <c r="M71" s="407">
        <f t="shared" si="11"/>
        <v>9885.9663131646248</v>
      </c>
      <c r="N71" s="408">
        <f t="shared" si="18"/>
        <v>4642.0134157356561</v>
      </c>
      <c r="O71" s="408">
        <f t="shared" si="17"/>
        <v>80310.734440046479</v>
      </c>
    </row>
    <row r="72" spans="1:15">
      <c r="A72" s="22">
        <f t="shared" si="10"/>
        <v>25</v>
      </c>
      <c r="B72" s="2">
        <f>Rendement!I36</f>
        <v>43859.649122807008</v>
      </c>
      <c r="C72" s="2">
        <f>B72/19.05</f>
        <v>2302.3437859741211</v>
      </c>
      <c r="D72" s="416">
        <f t="shared" si="14"/>
        <v>12.600299999999997</v>
      </c>
      <c r="E72" s="416">
        <f t="shared" si="15"/>
        <v>-1.2216999999999998</v>
      </c>
      <c r="F72" s="477">
        <f t="shared" si="16"/>
        <v>3.2000000000000001E-2</v>
      </c>
      <c r="G72" s="407">
        <f>Rendement!J36*(C72*D72)+(C72*E72)*(1-Rendement!J36)</f>
        <v>21054.473453976141</v>
      </c>
      <c r="H72" s="408">
        <f>Matériel!F$168</f>
        <v>2568.4359467137042</v>
      </c>
      <c r="I72" s="407">
        <f>'Main-d''oeuvre'!J96</f>
        <v>1675.8802469135803</v>
      </c>
      <c r="J72" s="408">
        <f>(C72)*'Coût récolte'!F$27</f>
        <v>5619.7909471842322</v>
      </c>
      <c r="K72" s="405">
        <v>396</v>
      </c>
      <c r="L72" s="407">
        <f t="shared" si="13"/>
        <v>10260.107140811517</v>
      </c>
      <c r="M72" s="407">
        <f t="shared" si="11"/>
        <v>10794.366313164624</v>
      </c>
      <c r="N72" s="408">
        <f t="shared" si="18"/>
        <v>4911.3933712297676</v>
      </c>
      <c r="O72" s="408">
        <f t="shared" si="17"/>
        <v>85222.127811276252</v>
      </c>
    </row>
    <row r="73" spans="1:15">
      <c r="B73" s="2"/>
      <c r="D73" s="116"/>
      <c r="E73" s="116"/>
      <c r="F73" s="116"/>
      <c r="G73" s="407"/>
      <c r="H73" s="407"/>
      <c r="I73" s="407"/>
      <c r="J73" s="407"/>
      <c r="K73" s="405"/>
      <c r="L73" s="407"/>
      <c r="M73" s="407"/>
      <c r="N73" s="409"/>
      <c r="O73" s="409"/>
    </row>
    <row r="74" spans="1:15">
      <c r="B74" s="2"/>
      <c r="D74" s="116"/>
      <c r="E74" s="116"/>
      <c r="F74" s="116"/>
      <c r="G74" s="407"/>
      <c r="H74" s="407"/>
      <c r="I74" s="407"/>
      <c r="J74" s="407"/>
      <c r="K74" s="407"/>
      <c r="L74" s="407"/>
      <c r="M74" s="407"/>
      <c r="N74" s="409"/>
      <c r="O74" s="409"/>
    </row>
    <row r="75" spans="1:15">
      <c r="A75" s="246" t="s">
        <v>24</v>
      </c>
      <c r="B75" s="247">
        <f>Rendement!K7</f>
        <v>606.06060606060612</v>
      </c>
      <c r="C75" s="246" t="s">
        <v>25</v>
      </c>
      <c r="D75" s="414"/>
      <c r="E75" s="415"/>
      <c r="F75" s="415"/>
      <c r="G75" s="410"/>
      <c r="H75" s="410"/>
      <c r="I75" s="410"/>
      <c r="J75" s="410"/>
      <c r="K75" s="410"/>
      <c r="L75" s="410"/>
      <c r="M75" s="410"/>
      <c r="N75" s="411"/>
      <c r="O75" s="411"/>
    </row>
    <row r="76" spans="1:15">
      <c r="B76" s="2"/>
      <c r="D76" s="116"/>
      <c r="E76" s="116"/>
      <c r="F76" s="116"/>
      <c r="G76" s="407"/>
      <c r="H76" s="407"/>
      <c r="I76" s="407"/>
      <c r="J76" s="407"/>
      <c r="K76" s="407"/>
      <c r="L76" s="407"/>
      <c r="M76" s="407"/>
      <c r="N76" s="409"/>
      <c r="O76" s="409"/>
    </row>
    <row r="77" spans="1:15" s="22" customFormat="1">
      <c r="A77" s="22" t="str">
        <f>A11</f>
        <v>Année</v>
      </c>
      <c r="B77" s="22" t="str">
        <f>B11</f>
        <v>Kg/ha</v>
      </c>
      <c r="C77" s="22" t="str">
        <f>C11</f>
        <v>Minots</v>
      </c>
      <c r="D77" s="22" t="str">
        <f>D11</f>
        <v>Prix de revient pommes</v>
      </c>
      <c r="F77" s="22" t="str">
        <f>F11</f>
        <v>Taux réel</v>
      </c>
      <c r="G77" s="412" t="str">
        <f t="shared" ref="G77:O77" si="19">G11</f>
        <v>Revenu</v>
      </c>
      <c r="H77" s="412" t="str">
        <f t="shared" si="19"/>
        <v>Matériel</v>
      </c>
      <c r="I77" s="412" t="str">
        <f t="shared" si="19"/>
        <v xml:space="preserve">Main- </v>
      </c>
      <c r="J77" s="412" t="str">
        <f t="shared" si="19"/>
        <v>Coût</v>
      </c>
      <c r="K77" s="22" t="s">
        <v>33</v>
      </c>
      <c r="L77" s="412" t="str">
        <f t="shared" si="19"/>
        <v xml:space="preserve">Coûts </v>
      </c>
      <c r="M77" s="412" t="str">
        <f t="shared" si="19"/>
        <v xml:space="preserve">Fonds de roulement </v>
      </c>
      <c r="N77" s="412" t="str">
        <f t="shared" si="19"/>
        <v xml:space="preserve">Valeur </v>
      </c>
      <c r="O77" s="412" t="str">
        <f t="shared" si="19"/>
        <v>V.A.N. annuelle</v>
      </c>
    </row>
    <row r="78" spans="1:15" s="22" customFormat="1">
      <c r="C78" s="129" t="str">
        <f>C12</f>
        <v>/ha</v>
      </c>
      <c r="D78" s="129" t="str">
        <f>D12</f>
        <v>Classées</v>
      </c>
      <c r="E78" s="129" t="str">
        <f>E12</f>
        <v>Déclassées</v>
      </c>
      <c r="F78" s="129" t="str">
        <f>F12</f>
        <v>d'intérêt</v>
      </c>
      <c r="G78" s="412"/>
      <c r="H78" s="412"/>
      <c r="I78" s="412" t="str">
        <f t="shared" ref="I78:O78" si="20">I12</f>
        <v>d'œuvre</v>
      </c>
      <c r="J78" s="412" t="str">
        <f t="shared" si="20"/>
        <v xml:space="preserve"> récolte</v>
      </c>
      <c r="K78" s="412" t="str">
        <f t="shared" si="20"/>
        <v>coûts</v>
      </c>
      <c r="L78" s="412" t="str">
        <f t="shared" si="20"/>
        <v>totaux</v>
      </c>
      <c r="M78" s="412" t="str">
        <f t="shared" si="20"/>
        <v>net annuel</v>
      </c>
      <c r="N78" s="412" t="str">
        <f t="shared" si="20"/>
        <v>actualisée nette</v>
      </c>
      <c r="O78" s="412" t="str">
        <f t="shared" si="20"/>
        <v>cumulée</v>
      </c>
    </row>
    <row r="79" spans="1:15" s="25" customFormat="1">
      <c r="A79" s="420" t="str">
        <f t="shared" ref="A79:A105" si="21">A13</f>
        <v>Valeur terrain ($/ha)</v>
      </c>
      <c r="B79" s="29"/>
      <c r="D79" s="269"/>
      <c r="E79" s="269"/>
      <c r="F79" s="269"/>
      <c r="G79" s="404"/>
      <c r="H79" s="404"/>
      <c r="I79" s="404"/>
      <c r="J79" s="404"/>
      <c r="K79" s="404"/>
      <c r="L79" s="405">
        <f>C5</f>
        <v>0</v>
      </c>
      <c r="M79" s="404">
        <f t="shared" ref="M79:M105" si="22">G79-L79</f>
        <v>0</v>
      </c>
      <c r="N79" s="406">
        <f>M79</f>
        <v>0</v>
      </c>
      <c r="O79" s="406">
        <f>M79</f>
        <v>0</v>
      </c>
    </row>
    <row r="80" spans="1:15">
      <c r="A80" s="22" t="str">
        <f t="shared" si="21"/>
        <v>Préparation terrain</v>
      </c>
      <c r="B80" s="2"/>
      <c r="D80" s="116"/>
      <c r="E80" s="116"/>
      <c r="F80" s="112"/>
      <c r="G80" s="407"/>
      <c r="H80" s="407">
        <f>Matériel!G53+Matériel!G52</f>
        <v>2850.8685714285712</v>
      </c>
      <c r="I80" s="407">
        <f>'Main-d''oeuvre'!F12</f>
        <v>2543.7600000000002</v>
      </c>
      <c r="J80" s="408">
        <f>(C80)*'Coût récolte'!E$27</f>
        <v>0</v>
      </c>
      <c r="K80" s="413">
        <v>0</v>
      </c>
      <c r="L80" s="407">
        <f>SUM(H80:K80)</f>
        <v>5394.6285714285714</v>
      </c>
      <c r="M80" s="407">
        <f t="shared" si="22"/>
        <v>-5394.6285714285714</v>
      </c>
      <c r="N80" s="406">
        <f>M80</f>
        <v>-5394.6285714285714</v>
      </c>
      <c r="O80" s="408">
        <f>M80+O79</f>
        <v>-5394.6285714285714</v>
      </c>
    </row>
    <row r="81" spans="1:15">
      <c r="A81" s="22" t="str">
        <f t="shared" si="21"/>
        <v>Plantation</v>
      </c>
      <c r="B81" s="2">
        <f>Rendement!N12</f>
        <v>0</v>
      </c>
      <c r="C81" s="2">
        <f>B81/19.05</f>
        <v>0</v>
      </c>
      <c r="D81" s="416">
        <f>F$3</f>
        <v>12.600299999999997</v>
      </c>
      <c r="E81" s="416">
        <f>F$4</f>
        <v>-1.2216999999999998</v>
      </c>
      <c r="F81" s="477">
        <f t="shared" ref="F81:F105" si="23">C$6</f>
        <v>3.2000000000000001E-2</v>
      </c>
      <c r="G81" s="407">
        <f>Rendement!O12*(C81*D81)+(C81*E81)*(1-Rendement!O12)</f>
        <v>0</v>
      </c>
      <c r="H81" s="407">
        <f>Matériel!G85-H80</f>
        <v>10712.709205291005</v>
      </c>
      <c r="I81" s="408">
        <f>'Main-d''oeuvre'!F31+'Main-d''oeuvre'!J104</f>
        <v>3166.890007130125</v>
      </c>
      <c r="J81" s="408">
        <f>(C81)*'Coût récolte'!E$27</f>
        <v>0</v>
      </c>
      <c r="K81" s="413">
        <v>0</v>
      </c>
      <c r="L81" s="407">
        <f t="shared" ref="L81:L105" si="24">SUM(H81:K81)</f>
        <v>13879.59921242113</v>
      </c>
      <c r="M81" s="407">
        <f t="shared" si="22"/>
        <v>-13879.59921242113</v>
      </c>
      <c r="N81" s="408">
        <f>(M81/(1+F81)^1)</f>
        <v>-13449.22404304373</v>
      </c>
      <c r="O81" s="408">
        <f>O80+(N81)</f>
        <v>-18843.8526144723</v>
      </c>
    </row>
    <row r="82" spans="1:15">
      <c r="A82" s="22">
        <f t="shared" si="21"/>
        <v>2</v>
      </c>
      <c r="B82" s="2">
        <f>Rendement!N13</f>
        <v>0</v>
      </c>
      <c r="C82" s="2">
        <f t="shared" ref="C82:C104" si="25">B82/19.05</f>
        <v>0</v>
      </c>
      <c r="D82" s="416">
        <f t="shared" ref="D82:D105" si="26">F$3</f>
        <v>12.600299999999997</v>
      </c>
      <c r="E82" s="416">
        <f t="shared" ref="E82:E105" si="27">F$4</f>
        <v>-1.2216999999999998</v>
      </c>
      <c r="F82" s="477">
        <f t="shared" si="23"/>
        <v>3.2000000000000001E-2</v>
      </c>
      <c r="G82" s="407">
        <f>Rendement!O13*(C82*D82)+(C82*E82)*(1-Rendement!O13)</f>
        <v>0</v>
      </c>
      <c r="H82" s="408">
        <f>Matériel!G115</f>
        <v>1187.6279060606059</v>
      </c>
      <c r="I82" s="407">
        <f>'Main-d''oeuvre'!J105</f>
        <v>1081.6224242424241</v>
      </c>
      <c r="J82" s="408">
        <f>(C82)*'Coût récolte'!E$27</f>
        <v>0</v>
      </c>
      <c r="K82" s="413">
        <v>0</v>
      </c>
      <c r="L82" s="407">
        <f t="shared" si="24"/>
        <v>2269.2503303030298</v>
      </c>
      <c r="M82" s="407">
        <f t="shared" si="22"/>
        <v>-2269.2503303030298</v>
      </c>
      <c r="N82" s="408">
        <f>(M82/(1+F82)^A82)</f>
        <v>-2130.7034679998101</v>
      </c>
      <c r="O82" s="408">
        <f t="shared" ref="O82:O105" si="28">O81+(N82)</f>
        <v>-20974.556082472111</v>
      </c>
    </row>
    <row r="83" spans="1:15">
      <c r="A83" s="22">
        <f t="shared" si="21"/>
        <v>3</v>
      </c>
      <c r="B83" s="2">
        <f>Rendement!N14</f>
        <v>72.727272727272734</v>
      </c>
      <c r="C83" s="2">
        <f t="shared" si="25"/>
        <v>3.8177046051061803</v>
      </c>
      <c r="D83" s="416">
        <f t="shared" si="26"/>
        <v>12.600299999999997</v>
      </c>
      <c r="E83" s="416">
        <f t="shared" si="27"/>
        <v>-1.2216999999999998</v>
      </c>
      <c r="F83" s="477">
        <f t="shared" si="23"/>
        <v>3.2000000000000001E-2</v>
      </c>
      <c r="G83" s="407">
        <f>Rendement!O14*(C83*D83)+(C83*E83)*(1-Rendement!O14)</f>
        <v>45.465807683130507</v>
      </c>
      <c r="H83" s="408">
        <f>Matériel!G115</f>
        <v>1187.6279060606059</v>
      </c>
      <c r="I83" s="407">
        <f>'Main-d''oeuvre'!J106</f>
        <v>1169.9424242424243</v>
      </c>
      <c r="J83" s="408">
        <f>(C83)*'Coût récolte'!E$27</f>
        <v>8.2832312627588234</v>
      </c>
      <c r="K83" s="413">
        <v>0</v>
      </c>
      <c r="L83" s="407">
        <f t="shared" si="24"/>
        <v>2365.8535615657893</v>
      </c>
      <c r="M83" s="407">
        <f t="shared" si="22"/>
        <v>-2320.3877538826587</v>
      </c>
      <c r="N83" s="408">
        <f t="shared" ref="N83:N105" si="29">(M83/(1+F83)^A83)</f>
        <v>-2111.1615757112781</v>
      </c>
      <c r="O83" s="408">
        <f t="shared" si="28"/>
        <v>-23085.717658183388</v>
      </c>
    </row>
    <row r="84" spans="1:15">
      <c r="A84" s="22">
        <f t="shared" si="21"/>
        <v>4</v>
      </c>
      <c r="B84" s="2">
        <f>Rendement!N15</f>
        <v>3648.4848484848485</v>
      </c>
      <c r="C84" s="2">
        <f t="shared" si="25"/>
        <v>191.52151435616003</v>
      </c>
      <c r="D84" s="416">
        <f t="shared" si="26"/>
        <v>12.600299999999997</v>
      </c>
      <c r="E84" s="416">
        <f t="shared" si="27"/>
        <v>-1.2216999999999998</v>
      </c>
      <c r="F84" s="477">
        <f t="shared" si="23"/>
        <v>3.2000000000000001E-2</v>
      </c>
      <c r="G84" s="407">
        <f>Rendement!O15*(C84*D84)+(C84*E84)*(1-Rendement!O15)</f>
        <v>2280.8680187703803</v>
      </c>
      <c r="H84" s="408">
        <f>Matériel!G$168</f>
        <v>2564.5686567424236</v>
      </c>
      <c r="I84" s="407">
        <f>'Main-d''oeuvre'!J107</f>
        <v>1485.3957575757577</v>
      </c>
      <c r="J84" s="408">
        <f>(C84)*'Coût récolte'!E$27</f>
        <v>415.54210168173427</v>
      </c>
      <c r="K84" s="413">
        <v>0</v>
      </c>
      <c r="L84" s="407">
        <f t="shared" si="24"/>
        <v>4465.5065159999158</v>
      </c>
      <c r="M84" s="407">
        <f t="shared" si="22"/>
        <v>-2184.6384972295355</v>
      </c>
      <c r="N84" s="408">
        <f t="shared" si="29"/>
        <v>-1926.0200030660508</v>
      </c>
      <c r="O84" s="408">
        <f t="shared" si="28"/>
        <v>-25011.737661249441</v>
      </c>
    </row>
    <row r="85" spans="1:15">
      <c r="A85" s="22">
        <f t="shared" si="21"/>
        <v>5</v>
      </c>
      <c r="B85" s="2">
        <f>Rendement!N16</f>
        <v>6109.0909090909099</v>
      </c>
      <c r="C85" s="2">
        <f t="shared" si="25"/>
        <v>320.68718682891915</v>
      </c>
      <c r="D85" s="416">
        <f t="shared" si="26"/>
        <v>12.600299999999997</v>
      </c>
      <c r="E85" s="416">
        <f t="shared" si="27"/>
        <v>-1.2216999999999998</v>
      </c>
      <c r="F85" s="477">
        <f t="shared" si="23"/>
        <v>3.2000000000000001E-2</v>
      </c>
      <c r="G85" s="407">
        <f>Rendement!O16*(C85*D85)+(C85*E85)*(1-Rendement!O16)</f>
        <v>3819.1278453829632</v>
      </c>
      <c r="H85" s="408">
        <f>Matériel!G$168</f>
        <v>2564.5686567424236</v>
      </c>
      <c r="I85" s="407">
        <f>'Main-d''oeuvre'!J108</f>
        <v>1751.898383838384</v>
      </c>
      <c r="J85" s="408">
        <f>(C85)*'Coût récolte'!E$27</f>
        <v>695.79142607174117</v>
      </c>
      <c r="K85" s="405">
        <v>396</v>
      </c>
      <c r="L85" s="407">
        <f t="shared" si="24"/>
        <v>5408.258466652549</v>
      </c>
      <c r="M85" s="407">
        <f t="shared" si="22"/>
        <v>-1589.1306212695858</v>
      </c>
      <c r="N85" s="408">
        <f t="shared" si="29"/>
        <v>-1357.5664912933589</v>
      </c>
      <c r="O85" s="408">
        <f t="shared" si="28"/>
        <v>-26369.304152542798</v>
      </c>
    </row>
    <row r="86" spans="1:15">
      <c r="A86" s="22">
        <f t="shared" si="21"/>
        <v>6</v>
      </c>
      <c r="B86" s="2">
        <f>Rendement!N17</f>
        <v>12230.303030303032</v>
      </c>
      <c r="C86" s="2">
        <f t="shared" si="25"/>
        <v>642.01065775868926</v>
      </c>
      <c r="D86" s="416">
        <f t="shared" si="26"/>
        <v>12.600299999999997</v>
      </c>
      <c r="E86" s="416">
        <f t="shared" si="27"/>
        <v>-1.2216999999999998</v>
      </c>
      <c r="F86" s="477">
        <f t="shared" si="23"/>
        <v>3.2000000000000001E-2</v>
      </c>
      <c r="G86" s="407">
        <f>Rendement!O17*(C86*D86)+(C86*E86)*(1-Rendement!O17)</f>
        <v>7202.1397598027497</v>
      </c>
      <c r="H86" s="408">
        <f>Matériel!G$168</f>
        <v>2564.5686567424236</v>
      </c>
      <c r="I86" s="407">
        <f>'Main-d''oeuvre'!J109</f>
        <v>1890.6983838383837</v>
      </c>
      <c r="J86" s="408">
        <f>(C86)*'Coût récolte'!F$27</f>
        <v>1567.0838145231846</v>
      </c>
      <c r="K86" s="405">
        <v>396</v>
      </c>
      <c r="L86" s="407">
        <f t="shared" si="24"/>
        <v>6418.3508551039922</v>
      </c>
      <c r="M86" s="407">
        <f t="shared" si="22"/>
        <v>783.78890469875751</v>
      </c>
      <c r="N86" s="408">
        <f t="shared" si="29"/>
        <v>648.81506837771838</v>
      </c>
      <c r="O86" s="408">
        <f t="shared" si="28"/>
        <v>-25720.489084165081</v>
      </c>
    </row>
    <row r="87" spans="1:15">
      <c r="A87" s="22">
        <f t="shared" si="21"/>
        <v>7</v>
      </c>
      <c r="B87" s="2">
        <f>Rendement!N18</f>
        <v>12963.636363636366</v>
      </c>
      <c r="C87" s="2">
        <f t="shared" si="25"/>
        <v>680.50584586017669</v>
      </c>
      <c r="D87" s="416">
        <f t="shared" si="26"/>
        <v>12.600299999999997</v>
      </c>
      <c r="E87" s="416">
        <f t="shared" si="27"/>
        <v>-1.2216999999999998</v>
      </c>
      <c r="F87" s="477">
        <f t="shared" si="23"/>
        <v>3.2000000000000001E-2</v>
      </c>
      <c r="G87" s="407">
        <f>Rendement!O18*(C87*D87)+(C87*E87)*(1-Rendement!O18)</f>
        <v>7633.9826294440472</v>
      </c>
      <c r="H87" s="408">
        <f>Matériel!G$168</f>
        <v>2564.5686567424236</v>
      </c>
      <c r="I87" s="407">
        <f>'Main-d''oeuvre'!J110</f>
        <v>2092.5983838383841</v>
      </c>
      <c r="J87" s="408">
        <f>(C87)*'Coût récolte'!F$27</f>
        <v>1661.0467191601053</v>
      </c>
      <c r="K87" s="405">
        <v>396</v>
      </c>
      <c r="L87" s="407">
        <f t="shared" si="24"/>
        <v>6714.2137597409128</v>
      </c>
      <c r="M87" s="407">
        <f t="shared" si="22"/>
        <v>919.76886970313444</v>
      </c>
      <c r="N87" s="408">
        <f t="shared" si="29"/>
        <v>737.76971785521607</v>
      </c>
      <c r="O87" s="408">
        <f t="shared" si="28"/>
        <v>-24982.719366309866</v>
      </c>
    </row>
    <row r="88" spans="1:15">
      <c r="A88" s="22">
        <f t="shared" si="21"/>
        <v>8</v>
      </c>
      <c r="B88" s="2">
        <f>Rendement!N19</f>
        <v>16387.878787878788</v>
      </c>
      <c r="C88" s="2">
        <f t="shared" si="25"/>
        <v>860.25610435059252</v>
      </c>
      <c r="D88" s="416">
        <f t="shared" si="26"/>
        <v>12.600299999999997</v>
      </c>
      <c r="E88" s="416">
        <f t="shared" si="27"/>
        <v>-1.2216999999999998</v>
      </c>
      <c r="F88" s="477">
        <f t="shared" si="23"/>
        <v>3.2000000000000001E-2</v>
      </c>
      <c r="G88" s="407">
        <f>Rendement!O19*(C88*D88)+(C88*E88)*(1-Rendement!O19)</f>
        <v>9055.9160104986859</v>
      </c>
      <c r="H88" s="408">
        <f>Matériel!G$168</f>
        <v>2564.5686567424236</v>
      </c>
      <c r="I88" s="407">
        <f>'Main-d''oeuvre'!J111</f>
        <v>2294.4983838383841</v>
      </c>
      <c r="J88" s="408">
        <f>(C88)*'Coût récolte'!F$27</f>
        <v>2099.7991251093613</v>
      </c>
      <c r="K88" s="405">
        <v>396</v>
      </c>
      <c r="L88" s="407">
        <f t="shared" si="24"/>
        <v>7354.8661656901695</v>
      </c>
      <c r="M88" s="407">
        <f t="shared" si="22"/>
        <v>1701.0498448085164</v>
      </c>
      <c r="N88" s="408">
        <f t="shared" si="29"/>
        <v>1322.1461397337032</v>
      </c>
      <c r="O88" s="408">
        <f t="shared" si="28"/>
        <v>-23660.573226576162</v>
      </c>
    </row>
    <row r="89" spans="1:15">
      <c r="A89" s="22">
        <f t="shared" si="21"/>
        <v>9</v>
      </c>
      <c r="B89" s="2">
        <f>Rendement!N20</f>
        <v>21212.121212121216</v>
      </c>
      <c r="C89" s="2">
        <f t="shared" si="25"/>
        <v>1113.4971764893025</v>
      </c>
      <c r="D89" s="416">
        <f t="shared" si="26"/>
        <v>12.600299999999997</v>
      </c>
      <c r="E89" s="416">
        <f t="shared" si="27"/>
        <v>-1.2216999999999998</v>
      </c>
      <c r="F89" s="477">
        <f t="shared" si="23"/>
        <v>3.2000000000000001E-2</v>
      </c>
      <c r="G89" s="407">
        <f>Rendement!O20*(C89*D89)+(C89*E89)*(1-Rendement!O20)</f>
        <v>11721.784776902885</v>
      </c>
      <c r="H89" s="408">
        <f>Matériel!G$168</f>
        <v>2564.5686567424236</v>
      </c>
      <c r="I89" s="407">
        <f>'Main-d''oeuvre'!J112</f>
        <v>2458.5383838383837</v>
      </c>
      <c r="J89" s="407">
        <f>(C89)*'Coût récolte'!G$27</f>
        <v>3019.9280645474873</v>
      </c>
      <c r="K89" s="405">
        <v>396</v>
      </c>
      <c r="L89" s="407">
        <f t="shared" si="24"/>
        <v>8439.035105128296</v>
      </c>
      <c r="M89" s="407">
        <f t="shared" si="22"/>
        <v>3282.7496717745889</v>
      </c>
      <c r="N89" s="408">
        <f t="shared" si="29"/>
        <v>2472.4099970083071</v>
      </c>
      <c r="O89" s="408">
        <f t="shared" si="28"/>
        <v>-21188.163229567854</v>
      </c>
    </row>
    <row r="90" spans="1:15">
      <c r="A90" s="22">
        <f t="shared" si="21"/>
        <v>10</v>
      </c>
      <c r="B90" s="2">
        <f>Rendement!N21</f>
        <v>24242.424242424244</v>
      </c>
      <c r="C90" s="2">
        <f t="shared" si="25"/>
        <v>1272.5682017020599</v>
      </c>
      <c r="D90" s="416">
        <f t="shared" si="26"/>
        <v>12.600299999999997</v>
      </c>
      <c r="E90" s="416">
        <f t="shared" si="27"/>
        <v>-1.2216999999999998</v>
      </c>
      <c r="F90" s="477">
        <f t="shared" si="23"/>
        <v>3.2000000000000001E-2</v>
      </c>
      <c r="G90" s="407">
        <f>Rendement!O21*(C90*D90)+(C90*E90)*(1-Rendement!O21)</f>
        <v>12516.853575121289</v>
      </c>
      <c r="H90" s="408">
        <f>Matériel!G$168</f>
        <v>2564.5686567424236</v>
      </c>
      <c r="I90" s="407">
        <f>'Main-d''oeuvre'!J113</f>
        <v>2622.5783838383841</v>
      </c>
      <c r="J90" s="407">
        <f>(C90)*'Coût récolte'!G$27</f>
        <v>3451.3463594828422</v>
      </c>
      <c r="K90" s="405">
        <v>396</v>
      </c>
      <c r="L90" s="407">
        <f t="shared" si="24"/>
        <v>9034.4934000636495</v>
      </c>
      <c r="M90" s="407">
        <f t="shared" si="22"/>
        <v>3482.3601750576399</v>
      </c>
      <c r="N90" s="408">
        <f t="shared" si="29"/>
        <v>2541.4215873698331</v>
      </c>
      <c r="O90" s="408">
        <f t="shared" si="28"/>
        <v>-18646.74164219802</v>
      </c>
    </row>
    <row r="91" spans="1:15">
      <c r="A91" s="22">
        <f t="shared" si="21"/>
        <v>11</v>
      </c>
      <c r="B91" s="2">
        <f>Rendement!N22</f>
        <v>27272.727272727276</v>
      </c>
      <c r="C91" s="2">
        <f t="shared" si="25"/>
        <v>1431.6392269148175</v>
      </c>
      <c r="D91" s="416">
        <f t="shared" si="26"/>
        <v>12.600299999999997</v>
      </c>
      <c r="E91" s="416">
        <f t="shared" si="27"/>
        <v>-1.2216999999999998</v>
      </c>
      <c r="F91" s="477">
        <f t="shared" si="23"/>
        <v>3.2000000000000001E-2</v>
      </c>
      <c r="G91" s="407">
        <f>Rendement!O22*(C91*D91)+(C91*E91)*(1-Rendement!O22)</f>
        <v>14081.460272011449</v>
      </c>
      <c r="H91" s="408">
        <f>Matériel!G$168</f>
        <v>2564.5686567424236</v>
      </c>
      <c r="I91" s="407">
        <f>'Main-d''oeuvre'!J114</f>
        <v>2748.7583838383839</v>
      </c>
      <c r="J91" s="407">
        <f>(C91)*'Coût récolte'!G$27</f>
        <v>3882.764654418198</v>
      </c>
      <c r="K91" s="405">
        <v>396</v>
      </c>
      <c r="L91" s="407">
        <f t="shared" si="24"/>
        <v>9592.091694999006</v>
      </c>
      <c r="M91" s="407">
        <f t="shared" si="22"/>
        <v>4489.368577012443</v>
      </c>
      <c r="N91" s="408">
        <f t="shared" si="29"/>
        <v>3174.743131109406</v>
      </c>
      <c r="O91" s="408">
        <f t="shared" si="28"/>
        <v>-15471.998511088614</v>
      </c>
    </row>
    <row r="92" spans="1:15">
      <c r="A92" s="22">
        <f t="shared" si="21"/>
        <v>12</v>
      </c>
      <c r="B92" s="2">
        <f>Rendement!N23</f>
        <v>30303.030303030308</v>
      </c>
      <c r="C92" s="2">
        <f t="shared" si="25"/>
        <v>1590.7102521275751</v>
      </c>
      <c r="D92" s="416">
        <f t="shared" si="26"/>
        <v>12.600299999999997</v>
      </c>
      <c r="E92" s="416">
        <f t="shared" si="27"/>
        <v>-1.2216999999999998</v>
      </c>
      <c r="F92" s="477">
        <f t="shared" si="23"/>
        <v>3.2000000000000001E-2</v>
      </c>
      <c r="G92" s="407">
        <f>Rendement!O23*(C92*D92)+(C92*E92)*(1-Rendement!O23)</f>
        <v>14546.727113656245</v>
      </c>
      <c r="H92" s="408">
        <f>Matériel!G$168</f>
        <v>2564.5686567424236</v>
      </c>
      <c r="I92" s="407">
        <f>'Main-d''oeuvre'!J115</f>
        <v>2925.3983838383838</v>
      </c>
      <c r="J92" s="407">
        <f>(C92)*'Coût récolte'!G$27</f>
        <v>4314.1829493535533</v>
      </c>
      <c r="K92" s="405">
        <v>396</v>
      </c>
      <c r="L92" s="407">
        <f t="shared" si="24"/>
        <v>10200.149989934362</v>
      </c>
      <c r="M92" s="407">
        <f t="shared" si="22"/>
        <v>4346.5771237218833</v>
      </c>
      <c r="N92" s="408">
        <f t="shared" si="29"/>
        <v>2978.4548595316764</v>
      </c>
      <c r="O92" s="408">
        <f t="shared" si="28"/>
        <v>-12493.543651556938</v>
      </c>
    </row>
    <row r="93" spans="1:15">
      <c r="A93" s="22">
        <f t="shared" si="21"/>
        <v>13</v>
      </c>
      <c r="B93" s="2">
        <f>Rendement!N24</f>
        <v>33333.333333333336</v>
      </c>
      <c r="C93" s="2">
        <f t="shared" si="25"/>
        <v>1749.7812773403325</v>
      </c>
      <c r="D93" s="416">
        <f t="shared" si="26"/>
        <v>12.600299999999997</v>
      </c>
      <c r="E93" s="416">
        <f t="shared" si="27"/>
        <v>-1.2216999999999998</v>
      </c>
      <c r="F93" s="477">
        <f t="shared" si="23"/>
        <v>3.2000000000000001E-2</v>
      </c>
      <c r="G93" s="407">
        <f>Rendement!O24*(C93*D93)+(C93*E93)*(1-Rendement!O24)</f>
        <v>16001.39982502187</v>
      </c>
      <c r="H93" s="408">
        <f>Matériel!G$168</f>
        <v>2564.5686567424236</v>
      </c>
      <c r="I93" s="407">
        <f>'Main-d''oeuvre'!J116</f>
        <v>2900.138383838384</v>
      </c>
      <c r="J93" s="407">
        <f>(C93)*'Coût récolte'!G$27</f>
        <v>4745.6012442889087</v>
      </c>
      <c r="K93" s="405">
        <v>396</v>
      </c>
      <c r="L93" s="407">
        <f t="shared" si="24"/>
        <v>10606.308284869716</v>
      </c>
      <c r="M93" s="407">
        <f t="shared" si="22"/>
        <v>5395.0915401521543</v>
      </c>
      <c r="N93" s="408">
        <f t="shared" si="29"/>
        <v>3582.306599175045</v>
      </c>
      <c r="O93" s="408">
        <f t="shared" si="28"/>
        <v>-8911.2370523818936</v>
      </c>
    </row>
    <row r="94" spans="1:15">
      <c r="A94" s="22">
        <f t="shared" si="21"/>
        <v>14</v>
      </c>
      <c r="B94" s="2">
        <f>Rendement!N25</f>
        <v>36363.636363636368</v>
      </c>
      <c r="C94" s="2">
        <f t="shared" si="25"/>
        <v>1908.8523025530901</v>
      </c>
      <c r="D94" s="416">
        <f t="shared" si="26"/>
        <v>12.600299999999997</v>
      </c>
      <c r="E94" s="416">
        <f t="shared" si="27"/>
        <v>-1.2216999999999998</v>
      </c>
      <c r="F94" s="477">
        <f t="shared" si="23"/>
        <v>3.2000000000000001E-2</v>
      </c>
      <c r="G94" s="407">
        <f>Rendement!O25*(C94*D94)+(C94*E94)*(1-Rendement!O25)</f>
        <v>16136.864710093054</v>
      </c>
      <c r="H94" s="408">
        <f>Matériel!G$168</f>
        <v>2564.5686567424236</v>
      </c>
      <c r="I94" s="407">
        <f>'Main-d''oeuvre'!J117</f>
        <v>2975.8383838383838</v>
      </c>
      <c r="J94" s="407">
        <f>(C94)*'Coût récolte'!G$27</f>
        <v>5177.019539224264</v>
      </c>
      <c r="K94" s="405">
        <v>396</v>
      </c>
      <c r="L94" s="407">
        <f t="shared" si="24"/>
        <v>11113.426579805071</v>
      </c>
      <c r="M94" s="407">
        <f t="shared" si="22"/>
        <v>5023.4381302879829</v>
      </c>
      <c r="N94" s="408">
        <f t="shared" si="29"/>
        <v>3232.1037692190434</v>
      </c>
      <c r="O94" s="408">
        <f t="shared" si="28"/>
        <v>-5679.1332831628497</v>
      </c>
    </row>
    <row r="95" spans="1:15">
      <c r="A95" s="22">
        <f t="shared" si="21"/>
        <v>15</v>
      </c>
      <c r="B95" s="2">
        <f>Rendement!N26</f>
        <v>39393.939393939399</v>
      </c>
      <c r="C95" s="2">
        <f t="shared" si="25"/>
        <v>2067.9233277658477</v>
      </c>
      <c r="D95" s="416">
        <f t="shared" si="26"/>
        <v>12.600299999999997</v>
      </c>
      <c r="E95" s="416">
        <f t="shared" si="27"/>
        <v>-1.2216999999999998</v>
      </c>
      <c r="F95" s="477">
        <f t="shared" si="23"/>
        <v>3.2000000000000001E-2</v>
      </c>
      <c r="G95" s="407">
        <f>Rendement!O26*(C95*D95)+(C95*E95)*(1-Rendement!O26)</f>
        <v>17481.603435934139</v>
      </c>
      <c r="H95" s="408">
        <f>Matériel!G$168</f>
        <v>2564.5686567424236</v>
      </c>
      <c r="I95" s="407">
        <f>'Main-d''oeuvre'!J118</f>
        <v>2975.8383838383838</v>
      </c>
      <c r="J95" s="407">
        <f>(C95)*'Coût récolte'!G$27</f>
        <v>5608.4378341596193</v>
      </c>
      <c r="K95" s="405">
        <v>396</v>
      </c>
      <c r="L95" s="407">
        <f t="shared" si="24"/>
        <v>11544.844874740425</v>
      </c>
      <c r="M95" s="407">
        <f t="shared" si="22"/>
        <v>5936.7585611937138</v>
      </c>
      <c r="N95" s="408">
        <f t="shared" si="29"/>
        <v>3701.2969370884821</v>
      </c>
      <c r="O95" s="408">
        <f t="shared" si="28"/>
        <v>-1977.8363460743676</v>
      </c>
    </row>
    <row r="96" spans="1:15">
      <c r="A96" s="22">
        <f t="shared" si="21"/>
        <v>16</v>
      </c>
      <c r="B96" s="2">
        <f>Rendement!N27</f>
        <v>39393.939393939399</v>
      </c>
      <c r="C96" s="2">
        <f t="shared" si="25"/>
        <v>2067.9233277658477</v>
      </c>
      <c r="D96" s="416">
        <f t="shared" si="26"/>
        <v>12.600299999999997</v>
      </c>
      <c r="E96" s="416">
        <f t="shared" si="27"/>
        <v>-1.2216999999999998</v>
      </c>
      <c r="F96" s="477">
        <f t="shared" si="23"/>
        <v>3.2000000000000001E-2</v>
      </c>
      <c r="G96" s="407">
        <f>Rendement!O27*(C96*D96)+(C96*E96)*(1-Rendement!O27)</f>
        <v>17481.603435934139</v>
      </c>
      <c r="H96" s="408">
        <f>Matériel!G$168</f>
        <v>2564.5686567424236</v>
      </c>
      <c r="I96" s="407">
        <f>'Main-d''oeuvre'!J119</f>
        <v>2975.8383838383838</v>
      </c>
      <c r="J96" s="407">
        <f>(C96)*'Coût récolte'!G$27</f>
        <v>5608.4378341596193</v>
      </c>
      <c r="K96" s="405">
        <v>396</v>
      </c>
      <c r="L96" s="407">
        <f t="shared" si="24"/>
        <v>11544.844874740425</v>
      </c>
      <c r="M96" s="407">
        <f t="shared" si="22"/>
        <v>5936.7585611937138</v>
      </c>
      <c r="N96" s="408">
        <f t="shared" si="29"/>
        <v>3586.52803981442</v>
      </c>
      <c r="O96" s="408">
        <f t="shared" si="28"/>
        <v>1608.6916937400524</v>
      </c>
    </row>
    <row r="97" spans="1:15">
      <c r="A97" s="22">
        <f t="shared" si="21"/>
        <v>17</v>
      </c>
      <c r="B97" s="2">
        <f>Rendement!N28</f>
        <v>39393.939393939399</v>
      </c>
      <c r="C97" s="2">
        <f t="shared" si="25"/>
        <v>2067.9233277658477</v>
      </c>
      <c r="D97" s="416">
        <f t="shared" si="26"/>
        <v>12.600299999999997</v>
      </c>
      <c r="E97" s="416">
        <f t="shared" si="27"/>
        <v>-1.2216999999999998</v>
      </c>
      <c r="F97" s="477">
        <f t="shared" si="23"/>
        <v>3.2000000000000001E-2</v>
      </c>
      <c r="G97" s="407">
        <f>Rendement!O28*(C97*D97)+(C97*E97)*(1-Rendement!O28)</f>
        <v>17481.603435934139</v>
      </c>
      <c r="H97" s="408">
        <f>Matériel!G$168</f>
        <v>2564.5686567424236</v>
      </c>
      <c r="I97" s="407">
        <f>'Main-d''oeuvre'!J120</f>
        <v>2975.8383838383838</v>
      </c>
      <c r="J97" s="407">
        <f>(C97)*'Coût récolte'!G$27</f>
        <v>5608.4378341596193</v>
      </c>
      <c r="K97" s="405">
        <v>396</v>
      </c>
      <c r="L97" s="407">
        <f t="shared" si="24"/>
        <v>11544.844874740425</v>
      </c>
      <c r="M97" s="407">
        <f t="shared" si="22"/>
        <v>5936.7585611937138</v>
      </c>
      <c r="N97" s="408">
        <f t="shared" si="29"/>
        <v>3475.3178680372284</v>
      </c>
      <c r="O97" s="408">
        <f t="shared" si="28"/>
        <v>5084.0095617772804</v>
      </c>
    </row>
    <row r="98" spans="1:15">
      <c r="A98" s="22">
        <f t="shared" si="21"/>
        <v>18</v>
      </c>
      <c r="B98" s="2">
        <f>Rendement!N29</f>
        <v>39393.939393939399</v>
      </c>
      <c r="C98" s="2">
        <f t="shared" si="25"/>
        <v>2067.9233277658477</v>
      </c>
      <c r="D98" s="416">
        <f t="shared" si="26"/>
        <v>12.600299999999997</v>
      </c>
      <c r="E98" s="416">
        <f t="shared" si="27"/>
        <v>-1.2216999999999998</v>
      </c>
      <c r="F98" s="477">
        <f t="shared" si="23"/>
        <v>3.2000000000000001E-2</v>
      </c>
      <c r="G98" s="407">
        <f>Rendement!O29*(C98*D98)+(C98*E98)*(1-Rendement!O29)</f>
        <v>17481.603435934139</v>
      </c>
      <c r="H98" s="408">
        <f>Matériel!G$168</f>
        <v>2564.5686567424236</v>
      </c>
      <c r="I98" s="407">
        <f>'Main-d''oeuvre'!J121</f>
        <v>2975.8383838383838</v>
      </c>
      <c r="J98" s="407">
        <f>(C98)*'Coût récolte'!G$27</f>
        <v>5608.4378341596193</v>
      </c>
      <c r="K98" s="405">
        <v>396</v>
      </c>
      <c r="L98" s="407">
        <f t="shared" si="24"/>
        <v>11544.844874740425</v>
      </c>
      <c r="M98" s="407">
        <f t="shared" si="22"/>
        <v>5936.7585611937138</v>
      </c>
      <c r="N98" s="408">
        <f t="shared" si="29"/>
        <v>3367.5560736794851</v>
      </c>
      <c r="O98" s="408">
        <f t="shared" si="28"/>
        <v>8451.5656354567654</v>
      </c>
    </row>
    <row r="99" spans="1:15">
      <c r="A99" s="22">
        <f t="shared" si="21"/>
        <v>19</v>
      </c>
      <c r="B99" s="2">
        <f>Rendement!N30</f>
        <v>39393.939393939399</v>
      </c>
      <c r="C99" s="2">
        <f t="shared" si="25"/>
        <v>2067.9233277658477</v>
      </c>
      <c r="D99" s="416">
        <f t="shared" si="26"/>
        <v>12.600299999999997</v>
      </c>
      <c r="E99" s="416">
        <f t="shared" si="27"/>
        <v>-1.2216999999999998</v>
      </c>
      <c r="F99" s="477">
        <f t="shared" si="23"/>
        <v>3.2000000000000001E-2</v>
      </c>
      <c r="G99" s="407">
        <f>Rendement!O30*(C99*D99)+(C99*E99)*(1-Rendement!O30)</f>
        <v>17481.603435934139</v>
      </c>
      <c r="H99" s="408">
        <f>Matériel!G$168</f>
        <v>2564.5686567424236</v>
      </c>
      <c r="I99" s="407">
        <f>'Main-d''oeuvre'!J122</f>
        <v>2975.8383838383838</v>
      </c>
      <c r="J99" s="407">
        <f>(C99)*'Coût récolte'!G$27</f>
        <v>5608.4378341596193</v>
      </c>
      <c r="K99" s="405">
        <v>396</v>
      </c>
      <c r="L99" s="407">
        <f t="shared" si="24"/>
        <v>11544.844874740425</v>
      </c>
      <c r="M99" s="407">
        <f t="shared" si="22"/>
        <v>5936.7585611937138</v>
      </c>
      <c r="N99" s="408">
        <f t="shared" si="29"/>
        <v>3263.1357303095792</v>
      </c>
      <c r="O99" s="408">
        <f t="shared" si="28"/>
        <v>11714.701365766345</v>
      </c>
    </row>
    <row r="100" spans="1:15">
      <c r="A100" s="22">
        <f t="shared" si="21"/>
        <v>20</v>
      </c>
      <c r="B100" s="2">
        <f>Rendement!N31</f>
        <v>39393.939393939399</v>
      </c>
      <c r="C100" s="2">
        <f t="shared" si="25"/>
        <v>2067.9233277658477</v>
      </c>
      <c r="D100" s="416">
        <f t="shared" si="26"/>
        <v>12.600299999999997</v>
      </c>
      <c r="E100" s="416">
        <f t="shared" si="27"/>
        <v>-1.2216999999999998</v>
      </c>
      <c r="F100" s="477">
        <f t="shared" si="23"/>
        <v>3.2000000000000001E-2</v>
      </c>
      <c r="G100" s="407">
        <f>Rendement!O31*(C100*D100)+(C100*E100)*(1-Rendement!O31)</f>
        <v>17481.603435934139</v>
      </c>
      <c r="H100" s="408">
        <f>Matériel!G$168</f>
        <v>2564.5686567424236</v>
      </c>
      <c r="I100" s="407">
        <f>'Main-d''oeuvre'!J123</f>
        <v>2975.8383838383838</v>
      </c>
      <c r="J100" s="407">
        <f>(C100)*'Coût récolte'!G$27</f>
        <v>5608.4378341596193</v>
      </c>
      <c r="K100" s="405">
        <v>396</v>
      </c>
      <c r="L100" s="407">
        <f t="shared" si="24"/>
        <v>11544.844874740425</v>
      </c>
      <c r="M100" s="407">
        <f t="shared" si="22"/>
        <v>5936.7585611937138</v>
      </c>
      <c r="N100" s="408">
        <f t="shared" si="29"/>
        <v>3161.9532270441655</v>
      </c>
      <c r="O100" s="408">
        <f t="shared" si="28"/>
        <v>14876.65459281051</v>
      </c>
    </row>
    <row r="101" spans="1:15">
      <c r="A101" s="22">
        <f t="shared" si="21"/>
        <v>21</v>
      </c>
      <c r="B101" s="2">
        <f>Rendement!N32</f>
        <v>39393.939393939399</v>
      </c>
      <c r="C101" s="2">
        <f t="shared" si="25"/>
        <v>2067.9233277658477</v>
      </c>
      <c r="D101" s="416">
        <f t="shared" si="26"/>
        <v>12.600299999999997</v>
      </c>
      <c r="E101" s="416">
        <f t="shared" si="27"/>
        <v>-1.2216999999999998</v>
      </c>
      <c r="F101" s="477">
        <f t="shared" si="23"/>
        <v>3.2000000000000001E-2</v>
      </c>
      <c r="G101" s="407">
        <f>Rendement!O32*(C101*D101)+(C101*E101)*(1-Rendement!O32)</f>
        <v>17481.603435934139</v>
      </c>
      <c r="H101" s="408">
        <f>Matériel!G$168</f>
        <v>2564.5686567424236</v>
      </c>
      <c r="I101" s="407">
        <f>'Main-d''oeuvre'!J124</f>
        <v>2975.8383838383838</v>
      </c>
      <c r="J101" s="407">
        <f>(C101)*'Coût récolte'!G$27</f>
        <v>5608.4378341596193</v>
      </c>
      <c r="K101" s="405">
        <v>396</v>
      </c>
      <c r="L101" s="407">
        <f t="shared" si="24"/>
        <v>11544.844874740425</v>
      </c>
      <c r="M101" s="407">
        <f t="shared" si="22"/>
        <v>5936.7585611937138</v>
      </c>
      <c r="N101" s="408">
        <f t="shared" si="29"/>
        <v>3063.9081657404699</v>
      </c>
      <c r="O101" s="408">
        <f t="shared" si="28"/>
        <v>17940.562758550979</v>
      </c>
    </row>
    <row r="102" spans="1:15">
      <c r="A102" s="22">
        <f t="shared" si="21"/>
        <v>22</v>
      </c>
      <c r="B102" s="2">
        <f>Rendement!N33</f>
        <v>39393.939393939399</v>
      </c>
      <c r="C102" s="2">
        <f t="shared" si="25"/>
        <v>2067.9233277658477</v>
      </c>
      <c r="D102" s="416">
        <f t="shared" si="26"/>
        <v>12.600299999999997</v>
      </c>
      <c r="E102" s="416">
        <f t="shared" si="27"/>
        <v>-1.2216999999999998</v>
      </c>
      <c r="F102" s="477">
        <f t="shared" si="23"/>
        <v>3.2000000000000001E-2</v>
      </c>
      <c r="G102" s="407">
        <f>Rendement!O33*(C102*D102)+(C102*E102)*(1-Rendement!O33)</f>
        <v>17481.603435934139</v>
      </c>
      <c r="H102" s="408">
        <f>Matériel!G$168</f>
        <v>2564.5686567424236</v>
      </c>
      <c r="I102" s="407">
        <f>'Main-d''oeuvre'!J125</f>
        <v>2975.8383838383838</v>
      </c>
      <c r="J102" s="407">
        <f>(C102)*'Coût récolte'!G$27</f>
        <v>5608.4378341596193</v>
      </c>
      <c r="K102" s="405">
        <v>396</v>
      </c>
      <c r="L102" s="407">
        <f t="shared" si="24"/>
        <v>11544.844874740425</v>
      </c>
      <c r="M102" s="407">
        <f t="shared" si="22"/>
        <v>5936.7585611937138</v>
      </c>
      <c r="N102" s="408">
        <f t="shared" si="29"/>
        <v>2968.9032613764248</v>
      </c>
      <c r="O102" s="408">
        <f t="shared" si="28"/>
        <v>20909.466019927404</v>
      </c>
    </row>
    <row r="103" spans="1:15">
      <c r="A103" s="22">
        <f t="shared" si="21"/>
        <v>23</v>
      </c>
      <c r="B103" s="2">
        <f>Rendement!N34</f>
        <v>39393.939393939399</v>
      </c>
      <c r="C103" s="2">
        <f t="shared" si="25"/>
        <v>2067.9233277658477</v>
      </c>
      <c r="D103" s="416">
        <f t="shared" si="26"/>
        <v>12.600299999999997</v>
      </c>
      <c r="E103" s="416">
        <f t="shared" si="27"/>
        <v>-1.2216999999999998</v>
      </c>
      <c r="F103" s="477">
        <f t="shared" si="23"/>
        <v>3.2000000000000001E-2</v>
      </c>
      <c r="G103" s="407">
        <f>Rendement!O34*(C103*D103)+(C103*E103)*(1-Rendement!O34)</f>
        <v>17481.603435934139</v>
      </c>
      <c r="H103" s="408">
        <f>Matériel!G$168</f>
        <v>2564.5686567424236</v>
      </c>
      <c r="I103" s="407">
        <f>'Main-d''oeuvre'!J126</f>
        <v>2975.8383838383838</v>
      </c>
      <c r="J103" s="407">
        <f>(C103)*'Coût récolte'!G$27</f>
        <v>5608.4378341596193</v>
      </c>
      <c r="K103" s="405">
        <v>396</v>
      </c>
      <c r="L103" s="407">
        <f t="shared" si="24"/>
        <v>11544.844874740425</v>
      </c>
      <c r="M103" s="407">
        <f t="shared" si="22"/>
        <v>5936.7585611937138</v>
      </c>
      <c r="N103" s="408">
        <f t="shared" si="29"/>
        <v>2876.8442455197919</v>
      </c>
      <c r="O103" s="408">
        <f t="shared" si="28"/>
        <v>23786.310265447195</v>
      </c>
    </row>
    <row r="104" spans="1:15">
      <c r="A104" s="22">
        <f t="shared" si="21"/>
        <v>24</v>
      </c>
      <c r="B104" s="2">
        <f>Rendement!N35</f>
        <v>39393.939393939399</v>
      </c>
      <c r="C104" s="2">
        <f t="shared" si="25"/>
        <v>2067.9233277658477</v>
      </c>
      <c r="D104" s="416">
        <f t="shared" si="26"/>
        <v>12.600299999999997</v>
      </c>
      <c r="E104" s="416">
        <f t="shared" si="27"/>
        <v>-1.2216999999999998</v>
      </c>
      <c r="F104" s="477">
        <f t="shared" si="23"/>
        <v>3.2000000000000001E-2</v>
      </c>
      <c r="G104" s="407">
        <f>Rendement!O35*(C104*D104)+(C104*E104)*(1-Rendement!O35)</f>
        <v>17481.603435934139</v>
      </c>
      <c r="H104" s="408">
        <f>Matériel!G$168</f>
        <v>2564.5686567424236</v>
      </c>
      <c r="I104" s="407">
        <f>'Main-d''oeuvre'!J127</f>
        <v>2975.8383838383838</v>
      </c>
      <c r="J104" s="407">
        <f>(C104)*'Coût récolte'!G$27</f>
        <v>5608.4378341596193</v>
      </c>
      <c r="K104" s="405">
        <v>396</v>
      </c>
      <c r="L104" s="407">
        <f t="shared" si="24"/>
        <v>11544.844874740425</v>
      </c>
      <c r="M104" s="407">
        <f t="shared" si="22"/>
        <v>5936.7585611937138</v>
      </c>
      <c r="N104" s="408">
        <f t="shared" si="29"/>
        <v>2787.639772790496</v>
      </c>
      <c r="O104" s="408">
        <f t="shared" si="28"/>
        <v>26573.95003823769</v>
      </c>
    </row>
    <row r="105" spans="1:15">
      <c r="A105" s="22">
        <f t="shared" si="21"/>
        <v>25</v>
      </c>
      <c r="B105" s="2">
        <f>Rendement!N36</f>
        <v>39393.939393939399</v>
      </c>
      <c r="C105" s="2">
        <f>B105/19.05</f>
        <v>2067.9233277658477</v>
      </c>
      <c r="D105" s="416">
        <f t="shared" si="26"/>
        <v>12.600299999999997</v>
      </c>
      <c r="E105" s="416">
        <f t="shared" si="27"/>
        <v>-1.2216999999999998</v>
      </c>
      <c r="F105" s="477">
        <f t="shared" si="23"/>
        <v>3.2000000000000001E-2</v>
      </c>
      <c r="G105" s="407">
        <f>Rendement!O36*(C105*D105)+(C105*E105)*(1-Rendement!O36)</f>
        <v>17481.603435934139</v>
      </c>
      <c r="H105" s="408">
        <f>Matériel!G$168</f>
        <v>2564.5686567424236</v>
      </c>
      <c r="I105" s="407">
        <f>'Main-d''oeuvre'!J128</f>
        <v>1764.6383838383838</v>
      </c>
      <c r="J105" s="407">
        <f>(C105)*'Coût récolte'!G$27</f>
        <v>5608.4378341596193</v>
      </c>
      <c r="K105" s="405">
        <v>396</v>
      </c>
      <c r="L105" s="407">
        <f t="shared" si="24"/>
        <v>10333.644874740427</v>
      </c>
      <c r="M105" s="407">
        <f t="shared" si="22"/>
        <v>7147.9585611937127</v>
      </c>
      <c r="N105" s="408">
        <f t="shared" si="29"/>
        <v>3252.2924715327349</v>
      </c>
      <c r="O105" s="408">
        <f t="shared" si="28"/>
        <v>29826.242509770425</v>
      </c>
    </row>
    <row r="106" spans="1:15">
      <c r="B106" s="2"/>
      <c r="E106" s="1"/>
      <c r="F106" s="1"/>
      <c r="G106" s="2"/>
      <c r="M106" s="2"/>
      <c r="N106" s="103"/>
      <c r="O106" s="103"/>
    </row>
    <row r="107" spans="1:15">
      <c r="B107" s="2"/>
    </row>
    <row r="108" spans="1:15">
      <c r="B108" s="2"/>
    </row>
    <row r="109" spans="1:15">
      <c r="B109" s="2"/>
    </row>
  </sheetData>
  <phoneticPr fontId="0" type="noConversion"/>
  <pageMargins left="0.21" right="0.23" top="0.57999999999999996" bottom="0.56999999999999995" header="0.4921259845" footer="0.492125984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dimension ref="G2:J73"/>
  <sheetViews>
    <sheetView topLeftCell="E34" workbookViewId="0"/>
  </sheetViews>
  <sheetFormatPr baseColWidth="10" defaultRowHeight="12.75"/>
  <cols>
    <col min="7" max="7" width="28.85546875" customWidth="1"/>
    <col min="8" max="9" width="13.42578125" customWidth="1"/>
    <col min="10" max="10" width="13" customWidth="1"/>
  </cols>
  <sheetData>
    <row r="2" spans="7:10">
      <c r="H2" s="22" t="s">
        <v>48</v>
      </c>
    </row>
    <row r="4" spans="7:10">
      <c r="G4" s="134" t="s">
        <v>49</v>
      </c>
      <c r="H4" s="164">
        <f>H38</f>
        <v>2941.1764705882356</v>
      </c>
      <c r="I4" s="164">
        <f>I38</f>
        <v>1461.988304093567</v>
      </c>
      <c r="J4" s="164">
        <f>J38</f>
        <v>606.06060606060612</v>
      </c>
    </row>
    <row r="5" spans="7:10">
      <c r="G5" s="22"/>
    </row>
    <row r="6" spans="7:10">
      <c r="G6" s="22" t="s">
        <v>50</v>
      </c>
      <c r="H6" s="2">
        <f>Sommaire!M13</f>
        <v>0</v>
      </c>
      <c r="I6" s="2">
        <f>Sommaire!M46</f>
        <v>0</v>
      </c>
      <c r="J6" s="2">
        <f>Sommaire!M79</f>
        <v>0</v>
      </c>
    </row>
    <row r="7" spans="7:10">
      <c r="G7" s="22" t="str">
        <f>Sommaire!A47</f>
        <v>Préparation terrain</v>
      </c>
      <c r="H7" s="2">
        <f>Sommaire!M14+Graph!H6</f>
        <v>-5394.6285714285714</v>
      </c>
      <c r="I7" s="2">
        <f>Sommaire!M47+Graph!I6</f>
        <v>-5394.6285714285714</v>
      </c>
      <c r="J7" s="2">
        <f>Sommaire!M80+Graph!J6</f>
        <v>-5394.6285714285714</v>
      </c>
    </row>
    <row r="8" spans="7:10">
      <c r="G8" s="22" t="str">
        <f>Sommaire!A48</f>
        <v>Plantation</v>
      </c>
      <c r="H8" s="2">
        <f>Sommaire!M15+Graph!H7</f>
        <v>-56722.86462388876</v>
      </c>
      <c r="I8" s="2">
        <f>Sommaire!M48+Graph!I7</f>
        <v>-34632.820252824029</v>
      </c>
      <c r="J8" s="2">
        <f>Sommaire!M81+Graph!J7</f>
        <v>-19274.227783849703</v>
      </c>
    </row>
    <row r="9" spans="7:10">
      <c r="G9" s="22">
        <f>Sommaire!A49</f>
        <v>2</v>
      </c>
      <c r="H9" s="2">
        <f>Sommaire!M16+Graph!H8</f>
        <v>-60084.86494283958</v>
      </c>
      <c r="I9" s="2">
        <f>Sommaire!M49+Graph!I8</f>
        <v>-37449.811181868863</v>
      </c>
      <c r="J9" s="2">
        <f>Sommaire!M82+Graph!J8</f>
        <v>-21543.478114152735</v>
      </c>
    </row>
    <row r="10" spans="7:10">
      <c r="G10" s="22">
        <f>Sommaire!A50</f>
        <v>3</v>
      </c>
      <c r="H10" s="2">
        <f>Sommaire!M17+Graph!H9</f>
        <v>-62579.856236519357</v>
      </c>
      <c r="I10" s="2">
        <f>Sommaire!M50+Graph!I9</f>
        <v>-39298.852145986581</v>
      </c>
      <c r="J10" s="2">
        <f>Sommaire!M83+Graph!J9</f>
        <v>-23863.865868035395</v>
      </c>
    </row>
    <row r="11" spans="7:10">
      <c r="G11" s="22">
        <f>Sommaire!A51</f>
        <v>4</v>
      </c>
      <c r="H11" s="2">
        <f>Sommaire!M18+Graph!H10</f>
        <v>-57731.738529118389</v>
      </c>
      <c r="I11" s="2">
        <f>Sommaire!M51+Graph!I10</f>
        <v>-39641.699115162635</v>
      </c>
      <c r="J11" s="2">
        <f>Sommaire!M84+Graph!J10</f>
        <v>-26048.504365264929</v>
      </c>
    </row>
    <row r="12" spans="7:10">
      <c r="G12" s="22">
        <f>Sommaire!A52</f>
        <v>5</v>
      </c>
      <c r="H12" s="2">
        <f>Sommaire!M19+Graph!H11</f>
        <v>-48031.739417775265</v>
      </c>
      <c r="I12" s="2">
        <f>Sommaire!M52+Graph!I11</f>
        <v>-37572.276061843942</v>
      </c>
      <c r="J12" s="2">
        <f>Sommaire!M85+Graph!J11</f>
        <v>-27637.634986534515</v>
      </c>
    </row>
    <row r="13" spans="7:10">
      <c r="G13" s="22">
        <f>Sommaire!A53</f>
        <v>6</v>
      </c>
      <c r="H13" s="2">
        <f>Sommaire!M20+Graph!H12</f>
        <v>-35190.546037137377</v>
      </c>
      <c r="I13" s="2">
        <f>Sommaire!M53+Graph!I12</f>
        <v>-30224.042242356401</v>
      </c>
      <c r="J13" s="2">
        <f>Sommaire!M86+Graph!J12</f>
        <v>-26853.846081835756</v>
      </c>
    </row>
    <row r="14" spans="7:10">
      <c r="G14" s="22">
        <f>Sommaire!A54</f>
        <v>7</v>
      </c>
      <c r="H14" s="2">
        <f>Sommaire!M21+Graph!H13</f>
        <v>-17843.271252557333</v>
      </c>
      <c r="I14" s="2">
        <f>Sommaire!M54+Graph!I13</f>
        <v>-20621.30260445386</v>
      </c>
      <c r="J14" s="2">
        <f>Sommaire!M87+Graph!J13</f>
        <v>-25934.077212132623</v>
      </c>
    </row>
    <row r="15" spans="7:10">
      <c r="G15" s="22">
        <f>Sommaire!A55</f>
        <v>8</v>
      </c>
      <c r="H15" s="2">
        <f>Sommaire!M22+Graph!H14</f>
        <v>-840.83946147564711</v>
      </c>
      <c r="I15" s="2">
        <f>Sommaire!M55+Graph!I14</f>
        <v>-11286.121015084733</v>
      </c>
      <c r="J15" s="2">
        <f>Sommaire!M88+Graph!J14</f>
        <v>-24233.027367324106</v>
      </c>
    </row>
    <row r="16" spans="7:10">
      <c r="G16" s="22">
        <f>Sommaire!A56</f>
        <v>9</v>
      </c>
      <c r="H16" s="2">
        <f>Sommaire!M23+Graph!H15</f>
        <v>16161.592329606039</v>
      </c>
      <c r="I16" s="2">
        <f>Sommaire!M56+Graph!I15</f>
        <v>-1156.6454689075745</v>
      </c>
      <c r="J16" s="2">
        <f>Sommaire!M89+Graph!J15</f>
        <v>-20950.277695549517</v>
      </c>
    </row>
    <row r="17" spans="7:10">
      <c r="G17" s="22">
        <f>Sommaire!A57</f>
        <v>10</v>
      </c>
      <c r="H17" s="2">
        <f>Sommaire!M24+Graph!H16</f>
        <v>33164.024120687725</v>
      </c>
      <c r="I17" s="2">
        <f>Sommaire!M57+Graph!I16</f>
        <v>8655.7474050159035</v>
      </c>
      <c r="J17" s="2">
        <f>Sommaire!M90+Graph!J16</f>
        <v>-17467.917520491879</v>
      </c>
    </row>
    <row r="18" spans="7:10">
      <c r="G18" s="22">
        <f>Sommaire!A58</f>
        <v>11</v>
      </c>
      <c r="H18" s="2">
        <f>Sommaire!M25+Graph!H17</f>
        <v>50166.455911769415</v>
      </c>
      <c r="I18" s="2">
        <f>Sommaire!M58+Graph!I17</f>
        <v>19565.335765424621</v>
      </c>
      <c r="J18" s="2">
        <f>Sommaire!M91+Graph!J17</f>
        <v>-12978.548943479436</v>
      </c>
    </row>
    <row r="19" spans="7:10">
      <c r="G19" s="22">
        <f>Sommaire!A59</f>
        <v>12</v>
      </c>
      <c r="H19" s="2">
        <f>Sommaire!M26+Graph!H18</f>
        <v>67168.887702851105</v>
      </c>
      <c r="I19" s="2">
        <f>Sommaire!M59+Graph!I18</f>
        <v>29451.302078589244</v>
      </c>
      <c r="J19" s="2">
        <f>Sommaire!M92+Graph!J18</f>
        <v>-8631.971819757553</v>
      </c>
    </row>
    <row r="20" spans="7:10">
      <c r="G20" s="22">
        <f>Sommaire!A60</f>
        <v>13</v>
      </c>
      <c r="H20" s="2">
        <f>Sommaire!M27+Graph!H19</f>
        <v>84171.319493932795</v>
      </c>
      <c r="I20" s="2">
        <f>Sommaire!M60+Graph!I19</f>
        <v>39337.268391753867</v>
      </c>
      <c r="J20" s="2">
        <f>Sommaire!M93+Graph!J19</f>
        <v>-3236.8802796053988</v>
      </c>
    </row>
    <row r="21" spans="7:10">
      <c r="G21" s="22">
        <f>Sommaire!A61</f>
        <v>14</v>
      </c>
      <c r="H21" s="2">
        <f>Sommaire!M28+Graph!H20</f>
        <v>99466.541156868727</v>
      </c>
      <c r="I21" s="2">
        <f>Sommaire!M61+Graph!I20</f>
        <v>49223.23470491849</v>
      </c>
      <c r="J21" s="2">
        <f>Sommaire!M94+Graph!J20</f>
        <v>1786.5578506825841</v>
      </c>
    </row>
    <row r="22" spans="7:10">
      <c r="G22" s="22">
        <f>Sommaire!A62</f>
        <v>15</v>
      </c>
      <c r="H22" s="2">
        <f>Sommaire!M29+Graph!H21</f>
        <v>114761.76281980466</v>
      </c>
      <c r="I22" s="2">
        <f>Sommaire!M62+Graph!I21</f>
        <v>59109.201018083113</v>
      </c>
      <c r="J22" s="2">
        <f>Sommaire!M95+Graph!J21</f>
        <v>7723.3164118762979</v>
      </c>
    </row>
    <row r="23" spans="7:10">
      <c r="G23" s="22">
        <f>Sommaire!A63</f>
        <v>16</v>
      </c>
      <c r="H23" s="2">
        <f>Sommaire!M30+Graph!H22</f>
        <v>130056.98448274059</v>
      </c>
      <c r="I23" s="2">
        <f>Sommaire!M63+Graph!I22</f>
        <v>68995.167331247736</v>
      </c>
      <c r="J23" s="2">
        <f>Sommaire!M96+Graph!J22</f>
        <v>13660.074973070012</v>
      </c>
    </row>
    <row r="24" spans="7:10">
      <c r="G24" s="22">
        <f>Sommaire!A64</f>
        <v>17</v>
      </c>
      <c r="H24" s="2">
        <f>Sommaire!M31+Graph!H23</f>
        <v>145352.20614567652</v>
      </c>
      <c r="I24" s="2">
        <f>Sommaire!M64+Graph!I23</f>
        <v>78881.133644412359</v>
      </c>
      <c r="J24" s="2">
        <f>Sommaire!M97+Graph!J23</f>
        <v>19596.833534263726</v>
      </c>
    </row>
    <row r="25" spans="7:10">
      <c r="G25" s="22">
        <f>Sommaire!A65</f>
        <v>18</v>
      </c>
      <c r="H25" s="2">
        <f>Sommaire!M32+Graph!H24</f>
        <v>158940.21768046671</v>
      </c>
      <c r="I25" s="2">
        <f>Sommaire!M65+Graph!I24</f>
        <v>88767.099957576982</v>
      </c>
      <c r="J25" s="2">
        <f>Sommaire!M98+Graph!J24</f>
        <v>25533.592095457439</v>
      </c>
    </row>
    <row r="26" spans="7:10">
      <c r="G26" s="22">
        <f>Sommaire!A66</f>
        <v>19</v>
      </c>
      <c r="H26" s="2">
        <f>Sommaire!M33+Graph!H25</f>
        <v>172528.2292152569</v>
      </c>
      <c r="I26" s="2">
        <f>Sommaire!M66+Graph!I25</f>
        <v>98653.066270741605</v>
      </c>
      <c r="J26" s="2">
        <f>Sommaire!M99+Graph!J25</f>
        <v>31470.350656651153</v>
      </c>
    </row>
    <row r="27" spans="7:10">
      <c r="G27" s="22">
        <f>Sommaire!A67</f>
        <v>20</v>
      </c>
      <c r="H27" s="2">
        <f>Sommaire!M34+Graph!H26</f>
        <v>186116.24075004709</v>
      </c>
      <c r="I27" s="2">
        <f>Sommaire!M67+Graph!I26</f>
        <v>108539.03258390623</v>
      </c>
      <c r="J27" s="2">
        <f>Sommaire!M100+Graph!J26</f>
        <v>37407.109217844867</v>
      </c>
    </row>
    <row r="28" spans="7:10">
      <c r="G28" s="22">
        <f>Sommaire!A68</f>
        <v>21</v>
      </c>
      <c r="H28" s="2">
        <f>Sommaire!M35+Graph!H27</f>
        <v>199704.25228483728</v>
      </c>
      <c r="I28" s="2">
        <f>Sommaire!M68+Graph!I27</f>
        <v>118424.99889707085</v>
      </c>
      <c r="J28" s="2">
        <f>Sommaire!M101+Graph!J27</f>
        <v>43343.867779038585</v>
      </c>
    </row>
    <row r="29" spans="7:10">
      <c r="G29" s="22">
        <f>Sommaire!A69</f>
        <v>22</v>
      </c>
      <c r="H29" s="2">
        <f>Sommaire!M36+Graph!H28</f>
        <v>213292.26381962746</v>
      </c>
      <c r="I29" s="2">
        <f>Sommaire!M69+Graph!I28</f>
        <v>128310.96521023547</v>
      </c>
      <c r="J29" s="2">
        <f>Sommaire!M102+Graph!J28</f>
        <v>49280.626340232295</v>
      </c>
    </row>
    <row r="30" spans="7:10">
      <c r="G30" s="22">
        <f>Sommaire!A70</f>
        <v>23</v>
      </c>
      <c r="H30" s="2">
        <f>Sommaire!M37+Graph!H29</f>
        <v>226880.27535441765</v>
      </c>
      <c r="I30" s="2">
        <f>Sommaire!M70+Graph!I29</f>
        <v>138196.9315234001</v>
      </c>
      <c r="J30" s="2">
        <f>Sommaire!M103+Graph!J29</f>
        <v>55217.384901426005</v>
      </c>
    </row>
    <row r="31" spans="7:10">
      <c r="G31" s="22">
        <f>Sommaire!A71</f>
        <v>24</v>
      </c>
      <c r="H31" s="2">
        <f>Sommaire!M38+Graph!H30</f>
        <v>240468.28688920784</v>
      </c>
      <c r="I31" s="2">
        <f>Sommaire!M71+Graph!I30</f>
        <v>148082.89783656472</v>
      </c>
      <c r="J31" s="2">
        <f>Sommaire!M104+Graph!J30</f>
        <v>61154.143462619715</v>
      </c>
    </row>
    <row r="32" spans="7:10">
      <c r="G32" s="22">
        <f>Sommaire!A72</f>
        <v>25</v>
      </c>
      <c r="H32" s="2">
        <f>Sommaire!M39+Graph!H31</f>
        <v>254636.69842399802</v>
      </c>
      <c r="I32" s="2">
        <f>Sommaire!M72+Graph!I31</f>
        <v>158877.26414972934</v>
      </c>
      <c r="J32" s="2">
        <f>Sommaire!M105+Graph!J31</f>
        <v>68302.102023813422</v>
      </c>
    </row>
    <row r="33" spans="7:10">
      <c r="H33" s="2"/>
      <c r="I33" s="2"/>
      <c r="J33" s="2"/>
    </row>
    <row r="34" spans="7:10">
      <c r="H34" s="2"/>
      <c r="I34" s="2"/>
      <c r="J34" s="2"/>
    </row>
    <row r="35" spans="7:10">
      <c r="H35" s="2"/>
      <c r="I35" s="2"/>
      <c r="J35" s="2"/>
    </row>
    <row r="36" spans="7:10">
      <c r="H36" s="22" t="s">
        <v>51</v>
      </c>
      <c r="I36" s="22"/>
    </row>
    <row r="38" spans="7:10">
      <c r="G38" s="134" t="s">
        <v>49</v>
      </c>
      <c r="H38" s="164">
        <f>Sommaire!B9</f>
        <v>2941.1764705882356</v>
      </c>
      <c r="I38" s="164">
        <f>Sommaire!B42</f>
        <v>1461.988304093567</v>
      </c>
      <c r="J38" s="164">
        <f>Sommaire!B75</f>
        <v>606.06060606060612</v>
      </c>
    </row>
    <row r="39" spans="7:10">
      <c r="G39" s="22"/>
      <c r="H39" s="110"/>
      <c r="I39" s="110"/>
      <c r="J39" s="110"/>
    </row>
    <row r="40" spans="7:10">
      <c r="G40" s="22" t="s">
        <v>50</v>
      </c>
      <c r="H40" s="137">
        <f>Sommaire!O13</f>
        <v>0</v>
      </c>
      <c r="I40" s="137">
        <f>Sommaire!O46</f>
        <v>0</v>
      </c>
      <c r="J40" s="137">
        <f>Sommaire!O79</f>
        <v>0</v>
      </c>
    </row>
    <row r="41" spans="7:10">
      <c r="G41" s="22" t="str">
        <f>Sommaire!A14</f>
        <v>Préparation terrain</v>
      </c>
      <c r="H41" s="137">
        <f>Sommaire!O14</f>
        <v>-5394.6285714285714</v>
      </c>
      <c r="I41" s="137">
        <f>Sommaire!O47</f>
        <v>-5394.6285714285714</v>
      </c>
      <c r="J41" s="137">
        <f>Sommaire!O80</f>
        <v>-5394.6285714285714</v>
      </c>
    </row>
    <row r="42" spans="7:10">
      <c r="G42" s="22" t="str">
        <f>Sommaire!A15</f>
        <v>Plantation</v>
      </c>
      <c r="H42" s="137">
        <f>Sommaire!O15</f>
        <v>-55131.291412959763</v>
      </c>
      <c r="I42" s="137">
        <f>Sommaire!O48</f>
        <v>-33781.222436861055</v>
      </c>
      <c r="J42" s="137">
        <f>Sommaire!O81</f>
        <v>-18843.8526144723</v>
      </c>
    </row>
    <row r="43" spans="7:10">
      <c r="G43" s="22">
        <f>Sommaire!A16</f>
        <v>2</v>
      </c>
      <c r="H43" s="137">
        <f>Sommaire!O16</f>
        <v>-58288.028086453334</v>
      </c>
      <c r="I43" s="137">
        <f>Sommaire!O49</f>
        <v>-36426.224736381846</v>
      </c>
      <c r="J43" s="137">
        <f>Sommaire!O82</f>
        <v>-20974.556082472111</v>
      </c>
    </row>
    <row r="44" spans="7:10">
      <c r="G44" s="22">
        <f>Sommaire!A17</f>
        <v>3</v>
      </c>
      <c r="H44" s="137">
        <f>Sommaire!O17</f>
        <v>-60558.049440486597</v>
      </c>
      <c r="I44" s="137">
        <f>Sommaire!O50</f>
        <v>-38108.540215262306</v>
      </c>
      <c r="J44" s="137">
        <f>Sommaire!O83</f>
        <v>-23085.717658183388</v>
      </c>
    </row>
    <row r="45" spans="7:10">
      <c r="G45" s="22">
        <f>Sommaire!A18</f>
        <v>4</v>
      </c>
      <c r="H45" s="137">
        <f>Sommaire!O18</f>
        <v>-56283.854101754579</v>
      </c>
      <c r="I45" s="137">
        <f>Sommaire!O51</f>
        <v>-38410.800805040002</v>
      </c>
      <c r="J45" s="137">
        <f>Sommaire!O84</f>
        <v>-25011.737661249441</v>
      </c>
    </row>
    <row r="46" spans="7:10">
      <c r="G46" s="22">
        <f>Sommaire!A19</f>
        <v>5</v>
      </c>
      <c r="H46" s="137">
        <f>Sommaire!O19</f>
        <v>-47997.314541769061</v>
      </c>
      <c r="I46" s="137">
        <f>Sommaire!O52</f>
        <v>-36642.928890740732</v>
      </c>
      <c r="J46" s="137">
        <f>Sommaire!O85</f>
        <v>-26369.304152542798</v>
      </c>
    </row>
    <row r="47" spans="7:10">
      <c r="G47" s="22">
        <f>Sommaire!A20</f>
        <v>6</v>
      </c>
      <c r="H47" s="137">
        <f>Sommaire!O20</f>
        <v>-37367.462917992583</v>
      </c>
      <c r="I47" s="137">
        <f>Sommaire!O53</f>
        <v>-30560.111438918451</v>
      </c>
      <c r="J47" s="137">
        <f>Sommaire!O86</f>
        <v>-25720.489084165081</v>
      </c>
    </row>
    <row r="48" spans="7:10">
      <c r="G48" s="22">
        <f>Sommaire!A21</f>
        <v>7</v>
      </c>
      <c r="H48" s="137">
        <f>Sommaire!O21</f>
        <v>-23452.777995564938</v>
      </c>
      <c r="I48" s="137">
        <f>Sommaire!O54</f>
        <v>-22857.512724548946</v>
      </c>
      <c r="J48" s="137">
        <f>Sommaire!O87</f>
        <v>-24982.719366309866</v>
      </c>
    </row>
    <row r="49" spans="7:10">
      <c r="G49" s="22">
        <f>Sommaire!A22</f>
        <v>8</v>
      </c>
      <c r="H49" s="137">
        <f>Sommaire!O22</f>
        <v>-10237.586431795837</v>
      </c>
      <c r="I49" s="137">
        <f>Sommaire!O55</f>
        <v>-15601.714583321113</v>
      </c>
      <c r="J49" s="137">
        <f>Sommaire!O88</f>
        <v>-23660.573226576162</v>
      </c>
    </row>
    <row r="50" spans="7:10">
      <c r="G50" s="22">
        <f>Sommaire!A23</f>
        <v>9</v>
      </c>
      <c r="H50" s="137">
        <f>Sommaire!O23</f>
        <v>2567.8317501509664</v>
      </c>
      <c r="I50" s="137">
        <f>Sommaire!O56</f>
        <v>-7972.678223908064</v>
      </c>
      <c r="J50" s="137">
        <f>Sommaire!O89</f>
        <v>-21188.163229567854</v>
      </c>
    </row>
    <row r="51" spans="7:10">
      <c r="G51" s="22">
        <f>Sommaire!A24</f>
        <v>10</v>
      </c>
      <c r="H51" s="137">
        <f>Sommaire!O24</f>
        <v>14976.182701649806</v>
      </c>
      <c r="I51" s="137">
        <f>Sommaire!O57</f>
        <v>-811.6076223783748</v>
      </c>
      <c r="J51" s="137">
        <f>Sommaire!O90</f>
        <v>-18646.74164219802</v>
      </c>
    </row>
    <row r="52" spans="7:10">
      <c r="G52" s="22">
        <f>Sommaire!A25</f>
        <v>11</v>
      </c>
      <c r="H52" s="137">
        <f>Sommaire!O25</f>
        <v>26999.77858488512</v>
      </c>
      <c r="I52" s="137">
        <f>Sommaire!O58</f>
        <v>6903.3171195521436</v>
      </c>
      <c r="J52" s="137">
        <f>Sommaire!O91</f>
        <v>-15471.998511088614</v>
      </c>
    </row>
    <row r="53" spans="7:10">
      <c r="G53" s="22">
        <f>Sommaire!A26</f>
        <v>12</v>
      </c>
      <c r="H53" s="137">
        <f>Sommaire!O26</f>
        <v>38650.549789570498</v>
      </c>
      <c r="I53" s="137">
        <f>Sommaire!O59</f>
        <v>13677.591121481866</v>
      </c>
      <c r="J53" s="137">
        <f>Sommaire!O92</f>
        <v>-12493.543651556938</v>
      </c>
    </row>
    <row r="54" spans="7:10">
      <c r="G54" s="22">
        <f>Sommaire!A27</f>
        <v>13</v>
      </c>
      <c r="H54" s="137">
        <f>Sommaire!O27</f>
        <v>49940.056770854775</v>
      </c>
      <c r="I54" s="137">
        <f>Sommaire!O60</f>
        <v>20241.810115599816</v>
      </c>
      <c r="J54" s="137">
        <f>Sommaire!O93</f>
        <v>-8911.2370523818936</v>
      </c>
    </row>
    <row r="55" spans="7:10">
      <c r="G55" s="22">
        <f>Sommaire!A28</f>
        <v>14</v>
      </c>
      <c r="H55" s="137">
        <f>Sommaire!O28</f>
        <v>59781.074477383583</v>
      </c>
      <c r="I55" s="137">
        <f>Sommaire!O61</f>
        <v>26602.487435481547</v>
      </c>
      <c r="J55" s="137">
        <f>Sommaire!O94</f>
        <v>-5679.1332831628497</v>
      </c>
    </row>
    <row r="56" spans="7:10">
      <c r="G56" s="22">
        <f>Sommaire!A29</f>
        <v>15</v>
      </c>
      <c r="H56" s="137">
        <f>Sommaire!O29</f>
        <v>69316.944348051038</v>
      </c>
      <c r="I56" s="137">
        <f>Sommaire!O62</f>
        <v>32765.934450870824</v>
      </c>
      <c r="J56" s="137">
        <f>Sommaire!O95</f>
        <v>-1977.8363460743676</v>
      </c>
    </row>
    <row r="57" spans="7:10">
      <c r="G57" s="22">
        <f>Sommaire!A30</f>
        <v>16</v>
      </c>
      <c r="H57" s="137">
        <f>Sommaire!O30</f>
        <v>78557.128331255924</v>
      </c>
      <c r="I57" s="137">
        <f>Sommaire!O63</f>
        <v>38738.266830123997</v>
      </c>
      <c r="J57" s="137">
        <f>Sommaire!O96</f>
        <v>1608.6916937400524</v>
      </c>
    </row>
    <row r="58" spans="7:10">
      <c r="G58" s="22">
        <f>Sommaire!A31</f>
        <v>17</v>
      </c>
      <c r="H58" s="137">
        <f>Sommaire!O31</f>
        <v>87510.794981648258</v>
      </c>
      <c r="I58" s="137">
        <f>Sommaire!O64</f>
        <v>44525.410608470098</v>
      </c>
      <c r="J58" s="137">
        <f>Sommaire!O97</f>
        <v>5084.0095617772804</v>
      </c>
    </row>
    <row r="59" spans="7:10">
      <c r="G59" s="22">
        <f>Sommaire!A32</f>
        <v>18</v>
      </c>
      <c r="H59" s="137">
        <f>Sommaire!O32</f>
        <v>95218.433805351553</v>
      </c>
      <c r="I59" s="137">
        <f>Sommaire!O65</f>
        <v>50133.108068107795</v>
      </c>
      <c r="J59" s="137">
        <f>Sommaire!O98</f>
        <v>8451.5656354567654</v>
      </c>
    </row>
    <row r="60" spans="7:10">
      <c r="G60" s="22">
        <f>Sommaire!A33</f>
        <v>19</v>
      </c>
      <c r="H60" s="137">
        <f>Sommaire!O33</f>
        <v>102687.07607638188</v>
      </c>
      <c r="I60" s="137">
        <f>Sommaire!O66</f>
        <v>55566.923435973775</v>
      </c>
      <c r="J60" s="137">
        <f>Sommaire!O99</f>
        <v>11714.701365766345</v>
      </c>
    </row>
    <row r="61" spans="7:10">
      <c r="G61" s="22">
        <f>Sommaire!A34</f>
        <v>20</v>
      </c>
      <c r="H61" s="137">
        <f>Sommaire!O34</f>
        <v>109924.13254055855</v>
      </c>
      <c r="I61" s="137">
        <f>Sommaire!O67</f>
        <v>60832.248404836158</v>
      </c>
      <c r="J61" s="137">
        <f>Sommaire!O100</f>
        <v>14876.65459281051</v>
      </c>
    </row>
    <row r="62" spans="7:10">
      <c r="G62" s="22">
        <f>Sommaire!A35</f>
        <v>21</v>
      </c>
      <c r="H62" s="137">
        <f>Sommaire!O35</f>
        <v>116936.78415313284</v>
      </c>
      <c r="I62" s="137">
        <f>Sommaire!O68</f>
        <v>65934.30748319118</v>
      </c>
      <c r="J62" s="137">
        <f>Sommaire!O101</f>
        <v>17940.562758550979</v>
      </c>
    </row>
    <row r="63" spans="7:10">
      <c r="G63" s="22">
        <f>Sommaire!A36</f>
        <v>22</v>
      </c>
      <c r="H63" s="137">
        <f>Sommaire!O36</f>
        <v>123731.98920407693</v>
      </c>
      <c r="I63" s="137">
        <f>Sommaire!O69</f>
        <v>70878.163179271636</v>
      </c>
      <c r="J63" s="137">
        <f>Sommaire!O102</f>
        <v>20909.466019927404</v>
      </c>
    </row>
    <row r="64" spans="7:10">
      <c r="G64" s="22">
        <f>Sommaire!A37</f>
        <v>23</v>
      </c>
      <c r="H64" s="137">
        <f>Sommaire!O37</f>
        <v>130316.49022243361</v>
      </c>
      <c r="I64" s="137">
        <f>Sommaire!O70</f>
        <v>75668.721024310827</v>
      </c>
      <c r="J64" s="137">
        <f>Sommaire!O103</f>
        <v>23786.310265447195</v>
      </c>
    </row>
    <row r="65" spans="7:10">
      <c r="G65" s="22">
        <f>Sommaire!A38</f>
        <v>24</v>
      </c>
      <c r="H65" s="137">
        <f>Sommaire!O38</f>
        <v>136696.82066657767</v>
      </c>
      <c r="I65" s="137">
        <f>Sommaire!O71</f>
        <v>80310.734440046479</v>
      </c>
      <c r="J65" s="137">
        <f>Sommaire!O104</f>
        <v>26573.95003823769</v>
      </c>
    </row>
    <row r="66" spans="7:10">
      <c r="G66" s="22">
        <f>Sommaire!A39</f>
        <v>25</v>
      </c>
      <c r="H66" s="137">
        <f>Sommaire!O39</f>
        <v>143143.39107877103</v>
      </c>
      <c r="I66" s="137">
        <f>Sommaire!O72</f>
        <v>85222.127811276252</v>
      </c>
      <c r="J66" s="137">
        <f>Sommaire!O105</f>
        <v>29826.242509770425</v>
      </c>
    </row>
    <row r="68" spans="7:10">
      <c r="H68" s="2"/>
    </row>
    <row r="69" spans="7:10">
      <c r="H69" s="2"/>
    </row>
    <row r="70" spans="7:10">
      <c r="H70" s="2"/>
    </row>
    <row r="71" spans="7:10">
      <c r="H71" s="2"/>
    </row>
    <row r="72" spans="7:10">
      <c r="H72" s="2"/>
    </row>
    <row r="73" spans="7:10">
      <c r="H73" s="2"/>
    </row>
  </sheetData>
  <phoneticPr fontId="0" type="noConversion"/>
  <pageMargins left="0.78740157499999996" right="0.78740157499999996" top="0.984251969" bottom="0.984251969" header="0.4921259845" footer="0.492125984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2:J43"/>
  <sheetViews>
    <sheetView topLeftCell="A3" workbookViewId="0">
      <selection activeCell="K36" sqref="K36"/>
    </sheetView>
  </sheetViews>
  <sheetFormatPr baseColWidth="10" defaultRowHeight="12.75"/>
  <cols>
    <col min="1" max="1" width="17.42578125" customWidth="1"/>
    <col min="2" max="2" width="11.7109375" customWidth="1"/>
    <col min="3" max="3" width="11.28515625" customWidth="1"/>
    <col min="4" max="4" width="11.85546875" customWidth="1"/>
  </cols>
  <sheetData>
    <row r="2" spans="1:10" ht="15.75">
      <c r="A2" s="191" t="s">
        <v>429</v>
      </c>
      <c r="B2" s="192"/>
      <c r="C2" s="192"/>
      <c r="D2" s="192"/>
      <c r="E2" s="192"/>
      <c r="F2" s="192"/>
      <c r="G2" s="192"/>
      <c r="H2" s="192"/>
      <c r="I2" s="192"/>
      <c r="J2" s="371"/>
    </row>
    <row r="4" spans="1:10">
      <c r="A4" s="134" t="s">
        <v>24</v>
      </c>
      <c r="B4" s="392">
        <f>Sommaire!B9</f>
        <v>2941.1764705882356</v>
      </c>
      <c r="C4" s="392">
        <f>Sommaire!B42</f>
        <v>1461.988304093567</v>
      </c>
      <c r="D4" s="392">
        <f>Sommaire!B75</f>
        <v>606.06060606060612</v>
      </c>
      <c r="E4" s="240" t="s">
        <v>25</v>
      </c>
    </row>
    <row r="5" spans="1:10">
      <c r="A5" s="22"/>
      <c r="B5" s="163"/>
      <c r="C5" s="163"/>
      <c r="D5" s="163"/>
    </row>
    <row r="6" spans="1:10">
      <c r="A6" s="22" t="s">
        <v>425</v>
      </c>
    </row>
    <row r="7" spans="1:10">
      <c r="A7" s="188">
        <v>50000</v>
      </c>
      <c r="B7" s="188"/>
    </row>
    <row r="8" spans="1:10">
      <c r="A8" s="188"/>
      <c r="B8" s="188"/>
    </row>
    <row r="9" spans="1:10">
      <c r="A9" t="s">
        <v>427</v>
      </c>
      <c r="B9" s="72">
        <f>Sommaire!L14+Sommaire!L15</f>
        <v>56722.86462388876</v>
      </c>
      <c r="C9" s="72">
        <f>Sommaire!L47+Sommaire!L48</f>
        <v>34632.820252824029</v>
      </c>
      <c r="D9" s="72">
        <f>Sommaire!L80+Sommaire!L81</f>
        <v>19274.227783849703</v>
      </c>
    </row>
    <row r="10" spans="1:10">
      <c r="A10" s="393" t="s">
        <v>428</v>
      </c>
      <c r="B10" s="2"/>
      <c r="C10" s="2"/>
      <c r="D10" s="2"/>
    </row>
    <row r="12" spans="1:10">
      <c r="A12" s="22" t="s">
        <v>426</v>
      </c>
      <c r="B12" s="394">
        <f>$A7/B9</f>
        <v>0.88147875343627424</v>
      </c>
      <c r="C12" s="394">
        <f>$A7/C9</f>
        <v>1.443717249562513</v>
      </c>
      <c r="D12" s="394">
        <f>$A7/D9</f>
        <v>2.5941376516207875</v>
      </c>
      <c r="E12" t="s">
        <v>424</v>
      </c>
    </row>
    <row r="13" spans="1:10">
      <c r="A13" s="288" t="str">
        <f>"avec "&amp;TEXT(A7,0&amp;" $")</f>
        <v>avec 50000 $</v>
      </c>
    </row>
    <row r="14" spans="1:10">
      <c r="A14" s="288"/>
    </row>
    <row r="15" spans="1:10">
      <c r="B15" s="22" t="str">
        <f xml:space="preserve"> "V.A.N. annuelle cumulée pour "&amp;TEXT(A7,0&amp;" $")</f>
        <v>V.A.N. annuelle cumulée pour 50000 $</v>
      </c>
      <c r="C15" s="2"/>
      <c r="D15" s="2"/>
      <c r="E15" s="2"/>
    </row>
    <row r="16" spans="1:10">
      <c r="A16" s="395" t="s">
        <v>26</v>
      </c>
      <c r="B16" s="22"/>
      <c r="C16" s="2"/>
      <c r="D16" s="2"/>
      <c r="E16" s="2"/>
    </row>
    <row r="17" spans="1:4">
      <c r="A17" t="s">
        <v>46</v>
      </c>
      <c r="B17" s="2">
        <f>B$12*Sommaire!O14</f>
        <v>-4755.2504683945663</v>
      </c>
      <c r="C17" s="2">
        <f>(C$12)*Sommaire!O47</f>
        <v>-7788.3183235542056</v>
      </c>
      <c r="D17" s="2">
        <f>D$12*Sommaire!O80</f>
        <v>-13994.409093652117</v>
      </c>
    </row>
    <row r="18" spans="1:4">
      <c r="A18" s="4" t="s">
        <v>47</v>
      </c>
      <c r="B18" s="2">
        <f>B$12*Sommaire!O15</f>
        <v>-48597.062030027744</v>
      </c>
      <c r="C18" s="2">
        <f>(C$12)*Sommaire!O48</f>
        <v>-48770.533543404497</v>
      </c>
      <c r="D18" s="2">
        <f>D$12*Sommaire!O81</f>
        <v>-48883.547568795409</v>
      </c>
    </row>
    <row r="19" spans="1:4">
      <c r="A19" s="4">
        <v>2</v>
      </c>
      <c r="B19" s="2">
        <f>B$12*Sommaire!O16</f>
        <v>-51379.658337905428</v>
      </c>
      <c r="C19" s="2">
        <f>(C$12)*Sommaire!O49</f>
        <v>-52589.168988355173</v>
      </c>
      <c r="D19" s="2">
        <f>D$12*Sommaire!O82</f>
        <v>-54410.885659572705</v>
      </c>
    </row>
    <row r="20" spans="1:4">
      <c r="A20" s="4">
        <v>3</v>
      </c>
      <c r="B20" s="2">
        <f>B$12*Sommaire!O17</f>
        <v>-53380.633931332392</v>
      </c>
      <c r="C20" s="2">
        <f>(C$12)*Sommaire!O50</f>
        <v>-55017.956864420914</v>
      </c>
      <c r="D20" s="2">
        <f>D$12*Sommaire!O83</f>
        <v>-59887.529391780401</v>
      </c>
    </row>
    <row r="21" spans="1:4">
      <c r="A21" s="4">
        <v>4</v>
      </c>
      <c r="B21" s="2">
        <f>B$12*Sommaire!O18</f>
        <v>-49613.021552203754</v>
      </c>
      <c r="C21" s="2">
        <f>(C$12)*Sommaire!O51</f>
        <v>-55454.33569174591</v>
      </c>
      <c r="D21" s="2">
        <f>D$12*Sommaire!O84</f>
        <v>-64883.890399508833</v>
      </c>
    </row>
    <row r="22" spans="1:4">
      <c r="A22" s="4">
        <v>5</v>
      </c>
      <c r="B22" s="2">
        <f>B$12*Sommaire!O19</f>
        <v>-42308.612990567352</v>
      </c>
      <c r="C22" s="2">
        <f>(C$12)*Sommaire!O52</f>
        <v>-52902.028514054953</v>
      </c>
      <c r="D22" s="2">
        <f>D$12*Sommaire!O85</f>
        <v>-68405.604749151651</v>
      </c>
    </row>
    <row r="23" spans="1:4">
      <c r="A23" s="4">
        <v>6</v>
      </c>
      <c r="B23" s="2">
        <f>B$12*Sommaire!O20</f>
        <v>-32938.624632028303</v>
      </c>
      <c r="C23" s="2">
        <f>(C$12)*Sommaire!O53</f>
        <v>-44120.160032919237</v>
      </c>
      <c r="D23" s="2">
        <f>D$12*Sommaire!O86</f>
        <v>-66722.489151334099</v>
      </c>
    </row>
    <row r="24" spans="1:4">
      <c r="A24" s="4">
        <v>7</v>
      </c>
      <c r="B24" s="2">
        <f>B$12*Sommaire!O21</f>
        <v>-20673.125512148265</v>
      </c>
      <c r="C24" s="2">
        <f>(C$12)*Sommaire!O54</f>
        <v>-32999.785402525944</v>
      </c>
      <c r="D24" s="2">
        <f>D$12*Sommaire!O87</f>
        <v>-64808.612948020243</v>
      </c>
    </row>
    <row r="25" spans="1:4">
      <c r="A25" s="4">
        <v>8</v>
      </c>
      <c r="B25" s="2">
        <f>B$12*Sommaire!O22</f>
        <v>-9024.2149260955084</v>
      </c>
      <c r="C25" s="2">
        <f>(C$12)*Sommaire!O55</f>
        <v>-22524.464466691705</v>
      </c>
      <c r="D25" s="2">
        <f>D$12*Sommaire!O88</f>
        <v>-61378.783865991965</v>
      </c>
    </row>
    <row r="26" spans="1:4">
      <c r="A26" s="4">
        <v>9</v>
      </c>
      <c r="B26" s="2">
        <f>B$12*Sommaire!O23</f>
        <v>2263.4891301571602</v>
      </c>
      <c r="C26" s="2">
        <f>(C$12)*Sommaire!O56</f>
        <v>-11510.293077067492</v>
      </c>
      <c r="D26" s="2">
        <f>D$12*Sommaire!O89</f>
        <v>-54965.012002509073</v>
      </c>
    </row>
    <row r="27" spans="1:4">
      <c r="A27" s="4">
        <v>10</v>
      </c>
      <c r="B27" s="2">
        <f>B$12*Sommaire!O24</f>
        <v>13201.186859084166</v>
      </c>
      <c r="C27" s="2">
        <f>(C$12)*Sommaire!O57</f>
        <v>-1171.7319243040779</v>
      </c>
      <c r="D27" s="2">
        <f>D$12*Sommaire!O90</f>
        <v>-48372.21457407112</v>
      </c>
    </row>
    <row r="28" spans="1:4">
      <c r="A28" s="4">
        <v>11</v>
      </c>
      <c r="B28" s="2">
        <f>B$12*Sommaire!O25</f>
        <v>23799.731170059949</v>
      </c>
      <c r="C28" s="2">
        <f>(C$12)*Sommaire!O58</f>
        <v>9966.4380046976312</v>
      </c>
      <c r="D28" s="2">
        <f>D$12*Sommaire!O91</f>
        <v>-40136.493883435738</v>
      </c>
    </row>
    <row r="29" spans="1:4">
      <c r="A29" s="4">
        <v>12</v>
      </c>
      <c r="B29" s="2">
        <f>B$12*Sommaire!O26</f>
        <v>34069.638448137252</v>
      </c>
      <c r="C29" s="2">
        <f>(C$12)*Sommaire!O59</f>
        <v>19746.574234546446</v>
      </c>
      <c r="D29" s="2">
        <f>D$12*Sommaire!O92</f>
        <v>-32409.971988671714</v>
      </c>
    </row>
    <row r="30" spans="1:4">
      <c r="A30" s="4">
        <v>13</v>
      </c>
      <c r="B30" s="2">
        <f>B$12*Sommaire!O27</f>
        <v>44021.098988909835</v>
      </c>
      <c r="C30" s="2">
        <f>(C$12)*Sommaire!O60</f>
        <v>29223.45042626042</v>
      </c>
      <c r="D30" s="2">
        <f>D$12*Sommaire!O93</f>
        <v>-23116.975560102113</v>
      </c>
    </row>
    <row r="31" spans="1:4">
      <c r="A31" s="4">
        <v>14</v>
      </c>
      <c r="B31" s="2">
        <f>B$12*Sommaire!O28</f>
        <v>52695.747009405153</v>
      </c>
      <c r="C31" s="2">
        <f>(C$12)*Sommaire!O61</f>
        <v>38406.469991874728</v>
      </c>
      <c r="D31" s="2">
        <f>D$12*Sommaire!O94</f>
        <v>-14732.453478425528</v>
      </c>
    </row>
    <row r="32" spans="1:4">
      <c r="A32" s="4">
        <v>15</v>
      </c>
      <c r="B32" s="2">
        <f>B$12*Sommaire!O29</f>
        <v>61101.413695931624</v>
      </c>
      <c r="C32" s="2">
        <f>(C$12)*Sommaire!O62</f>
        <v>47304.744764756819</v>
      </c>
      <c r="D32" s="2">
        <f>D$12*Sommaire!O95</f>
        <v>-5130.7797340955995</v>
      </c>
    </row>
    <row r="33" spans="1:4">
      <c r="A33" s="4">
        <v>16</v>
      </c>
      <c r="B33" s="2">
        <f>B$12*Sommaire!O30</f>
        <v>69246.439554968892</v>
      </c>
      <c r="C33" s="2">
        <f>(C$12)*Sommaire!O63</f>
        <v>55927.104040805345</v>
      </c>
      <c r="D33" s="2">
        <f>D$12*Sommaire!O96</f>
        <v>4173.1676925806869</v>
      </c>
    </row>
    <row r="34" spans="1:4">
      <c r="A34" s="4">
        <v>17</v>
      </c>
      <c r="B34" s="2">
        <f>B$12*Sommaire!O31</f>
        <v>77138.906472640665</v>
      </c>
      <c r="C34" s="2">
        <f>(C$12)*Sommaire!O64</f>
        <v>64282.10333930199</v>
      </c>
      <c r="D34" s="2">
        <f>D$12*Sommaire!O97</f>
        <v>13188.620625406544</v>
      </c>
    </row>
    <row r="35" spans="1:4">
      <c r="A35" s="4">
        <v>18</v>
      </c>
      <c r="B35" s="2">
        <f>B$12*Sommaire!O32</f>
        <v>83933.02633489568</v>
      </c>
      <c r="C35" s="2">
        <f>(C$12)*Sommaire!O65</f>
        <v>72378.032892108822</v>
      </c>
      <c r="D35" s="2">
        <f>D$12*Sommaire!O98</f>
        <v>21924.52463008276</v>
      </c>
    </row>
    <row r="36" spans="1:4">
      <c r="A36" s="4">
        <v>19</v>
      </c>
      <c r="B36" s="2">
        <f>B$12*Sommaire!O33</f>
        <v>90516.47581382496</v>
      </c>
      <c r="C36" s="2">
        <f>(C$12)*Sommaire!O66</f>
        <v>80222.925869634797</v>
      </c>
      <c r="D36" s="2">
        <f>D$12*Sommaire!O99</f>
        <v>30389.547890427937</v>
      </c>
    </row>
    <row r="37" spans="1:4">
      <c r="A37" s="4">
        <v>20</v>
      </c>
      <c r="B37" s="2">
        <f>B$12*Sommaire!O34</f>
        <v>96895.787324415345</v>
      </c>
      <c r="C37" s="2">
        <f>(C$12)*Sommaire!O67</f>
        <v>87824.566351733622</v>
      </c>
      <c r="D37" s="2">
        <f>D$12*Sommaire!O100</f>
        <v>38592.089809367055</v>
      </c>
    </row>
    <row r="38" spans="1:4">
      <c r="A38" s="4">
        <v>21</v>
      </c>
      <c r="B38" s="2">
        <f>B$12*Sommaire!O35</f>
        <v>103077.29072615021</v>
      </c>
      <c r="C38" s="2">
        <f>(C$12)*Sommaire!O68</f>
        <v>95190.497051441795</v>
      </c>
      <c r="D38" s="2">
        <f>D$12*Sommaire!O101</f>
        <v>46540.289343222794</v>
      </c>
    </row>
    <row r="39" spans="1:4">
      <c r="A39" s="4">
        <v>22</v>
      </c>
      <c r="B39" s="2">
        <f>B$12*Sommaire!O36</f>
        <v>109067.11960380028</v>
      </c>
      <c r="C39" s="2">
        <f>(C$12)*Sommaire!O69</f>
        <v>102328.02679922103</v>
      </c>
      <c r="D39" s="2">
        <f>D$12*Sommaire!O102</f>
        <v>54242.03307757913</v>
      </c>
    </row>
    <row r="40" spans="1:4">
      <c r="A40" s="4">
        <v>23</v>
      </c>
      <c r="B40" s="2">
        <f>B$12*Sommaire!O37</f>
        <v>114871.21735346119</v>
      </c>
      <c r="C40" s="2">
        <f>(C$12)*Sommaire!O70</f>
        <v>109244.23779513114</v>
      </c>
      <c r="D40" s="2">
        <f>D$12*Sommaire!O103</f>
        <v>61704.963052730614</v>
      </c>
    </row>
    <row r="41" spans="1:4">
      <c r="A41" s="4">
        <v>24</v>
      </c>
      <c r="B41" s="2">
        <f>B$12*Sommaire!O38</f>
        <v>120495.34307987681</v>
      </c>
      <c r="C41" s="2">
        <f>(C$12)*Sommaire!O71</f>
        <v>115945.99263612929</v>
      </c>
      <c r="D41" s="2">
        <f>D$12*Sommaire!O104</f>
        <v>68936.484346482059</v>
      </c>
    </row>
    <row r="42" spans="1:4">
      <c r="A42" s="4">
        <v>25</v>
      </c>
      <c r="B42" s="2">
        <f>B$12*Sommaire!O39</f>
        <v>126177.85793075619</v>
      </c>
      <c r="C42" s="2">
        <f>(C$12)*Sommaire!O72</f>
        <v>123036.6559655607</v>
      </c>
      <c r="D42" s="2">
        <f>D$12*Sommaire!O105</f>
        <v>77373.378700967951</v>
      </c>
    </row>
    <row r="43" spans="1:4">
      <c r="B43" s="2"/>
      <c r="C43" s="2"/>
      <c r="D43" s="2"/>
    </row>
  </sheetData>
  <phoneticPr fontId="0" type="noConversion"/>
  <pageMargins left="0.78740157499999996" right="0.78740157499999996" top="0.984251969" bottom="0.984251969" header="0.4921259845" footer="0.492125984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2:IV95"/>
  <sheetViews>
    <sheetView topLeftCell="A4" zoomScaleNormal="100" workbookViewId="0">
      <selection activeCell="E25" sqref="E25"/>
    </sheetView>
  </sheetViews>
  <sheetFormatPr baseColWidth="10" defaultRowHeight="12.75"/>
  <cols>
    <col min="1" max="1" width="13.28515625" customWidth="1"/>
    <col min="2" max="2" width="26" customWidth="1"/>
    <col min="3" max="3" width="12.28515625" customWidth="1"/>
    <col min="4" max="4" width="11.5703125" customWidth="1"/>
    <col min="5" max="5" width="9.85546875" customWidth="1"/>
    <col min="6" max="6" width="13.140625" customWidth="1"/>
    <col min="7" max="9" width="11.5703125" customWidth="1"/>
    <col min="10" max="10" width="7.7109375" customWidth="1"/>
    <col min="11" max="11" width="13.140625" customWidth="1"/>
  </cols>
  <sheetData>
    <row r="2" spans="1:87" s="192" customFormat="1" ht="15.75">
      <c r="B2" s="191" t="s">
        <v>52</v>
      </c>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row>
    <row r="4" spans="1:87">
      <c r="A4" s="22" t="s">
        <v>472</v>
      </c>
      <c r="D4" s="551">
        <v>1280</v>
      </c>
      <c r="E4" t="s">
        <v>54</v>
      </c>
      <c r="F4" s="1">
        <f>D4*19/1000</f>
        <v>24.32</v>
      </c>
      <c r="G4" t="s">
        <v>55</v>
      </c>
      <c r="H4" s="441" t="s">
        <v>476</v>
      </c>
      <c r="I4" s="25"/>
      <c r="J4" s="25"/>
      <c r="K4" s="25"/>
    </row>
    <row r="5" spans="1:87">
      <c r="A5" s="22" t="s">
        <v>53</v>
      </c>
      <c r="D5" s="43">
        <f>D4/18</f>
        <v>71.111111111111114</v>
      </c>
      <c r="E5" s="426" t="s">
        <v>405</v>
      </c>
      <c r="H5" s="466" t="s">
        <v>508</v>
      </c>
      <c r="I5" s="25"/>
      <c r="J5" s="25"/>
      <c r="K5" s="25"/>
    </row>
    <row r="6" spans="1:87">
      <c r="H6" s="466"/>
      <c r="I6" s="25"/>
      <c r="J6" s="25"/>
      <c r="K6" s="25"/>
      <c r="L6" s="25"/>
      <c r="M6" s="25"/>
    </row>
    <row r="7" spans="1:87">
      <c r="A7" s="246" t="s">
        <v>56</v>
      </c>
      <c r="B7" s="192"/>
      <c r="C7" s="192"/>
      <c r="D7" s="192"/>
      <c r="E7" s="192"/>
      <c r="F7" s="192"/>
      <c r="H7" s="424"/>
      <c r="I7" s="479"/>
      <c r="J7" s="479"/>
      <c r="K7" s="479"/>
      <c r="L7" s="479"/>
      <c r="M7" s="479"/>
    </row>
    <row r="8" spans="1:87">
      <c r="A8" t="s">
        <v>57</v>
      </c>
    </row>
    <row r="9" spans="1:87">
      <c r="B9" s="112">
        <v>0.1</v>
      </c>
      <c r="D9">
        <f>B9*D4</f>
        <v>128</v>
      </c>
      <c r="E9" t="s">
        <v>58</v>
      </c>
      <c r="I9" s="480"/>
      <c r="J9" s="481"/>
      <c r="K9" s="481"/>
      <c r="L9" s="481"/>
      <c r="M9" s="481"/>
    </row>
    <row r="10" spans="1:87">
      <c r="A10" t="s">
        <v>59</v>
      </c>
      <c r="B10" s="482">
        <v>0.6</v>
      </c>
      <c r="C10" s="113" t="s">
        <v>60</v>
      </c>
      <c r="F10" s="73">
        <f>D9*B11</f>
        <v>3225.6</v>
      </c>
      <c r="I10" s="481"/>
      <c r="J10" s="481"/>
      <c r="K10" s="481"/>
      <c r="L10" s="481"/>
      <c r="M10" s="481"/>
    </row>
    <row r="11" spans="1:87">
      <c r="A11" s="426" t="s">
        <v>441</v>
      </c>
      <c r="B11" s="400">
        <f>B10*42</f>
        <v>25.2</v>
      </c>
      <c r="C11" s="113" t="s">
        <v>19</v>
      </c>
      <c r="F11" s="72"/>
      <c r="I11" s="481"/>
      <c r="J11" s="481"/>
      <c r="K11" s="481"/>
      <c r="L11" s="481"/>
      <c r="M11" s="481"/>
    </row>
    <row r="12" spans="1:87" s="25" customFormat="1">
      <c r="A12"/>
      <c r="B12" s="400">
        <f>B11*18</f>
        <v>453.59999999999997</v>
      </c>
      <c r="C12" s="113" t="s">
        <v>61</v>
      </c>
      <c r="F12" s="72"/>
      <c r="G12"/>
      <c r="H12"/>
      <c r="I12" s="481"/>
      <c r="J12" s="481"/>
      <c r="K12" s="481"/>
      <c r="L12" s="481"/>
      <c r="M12" s="481"/>
    </row>
    <row r="13" spans="1:87" s="25" customFormat="1">
      <c r="A13"/>
      <c r="B13" s="277"/>
      <c r="C13" s="113"/>
      <c r="D13"/>
      <c r="E13"/>
      <c r="F13" s="72"/>
      <c r="G13"/>
      <c r="H13"/>
      <c r="I13" s="481"/>
      <c r="J13" s="481"/>
      <c r="K13" s="481"/>
      <c r="L13" s="481"/>
      <c r="M13" s="481"/>
    </row>
    <row r="14" spans="1:87" s="25" customFormat="1">
      <c r="A14" s="22" t="s">
        <v>442</v>
      </c>
      <c r="B14" s="277"/>
      <c r="C14" s="424"/>
      <c r="D14"/>
      <c r="E14"/>
      <c r="F14" s="434"/>
      <c r="G14" s="435"/>
      <c r="H14"/>
      <c r="I14" s="481"/>
      <c r="J14" s="481"/>
      <c r="K14" s="481"/>
      <c r="L14" s="481"/>
      <c r="M14" s="481"/>
    </row>
    <row r="15" spans="1:87" s="25" customFormat="1">
      <c r="A15" t="s">
        <v>62</v>
      </c>
      <c r="B15" s="112">
        <v>0.1</v>
      </c>
      <c r="C15" s="113"/>
      <c r="D15">
        <f>D4*B15</f>
        <v>128</v>
      </c>
      <c r="E15" s="426" t="s">
        <v>58</v>
      </c>
      <c r="F15" s="435"/>
      <c r="G15" s="435"/>
      <c r="I15" s="481"/>
      <c r="J15" s="481"/>
      <c r="K15" s="481"/>
      <c r="L15" s="481"/>
      <c r="M15" s="481"/>
      <c r="O15" s="466"/>
    </row>
    <row r="16" spans="1:87" s="25" customFormat="1">
      <c r="A16"/>
      <c r="B16" s="482">
        <v>2.73</v>
      </c>
      <c r="C16" s="113" t="s">
        <v>19</v>
      </c>
      <c r="D16"/>
      <c r="E16"/>
      <c r="F16" s="125">
        <f>D15*B16</f>
        <v>349.44</v>
      </c>
      <c r="G16"/>
      <c r="H16" s="541"/>
      <c r="I16" s="539"/>
      <c r="J16" s="481"/>
      <c r="K16" s="481"/>
      <c r="L16" s="481"/>
      <c r="M16" s="481"/>
    </row>
    <row r="17" spans="1:70" s="25" customFormat="1">
      <c r="A17"/>
      <c r="B17" s="483"/>
      <c r="C17" s="113"/>
      <c r="D17"/>
      <c r="E17"/>
      <c r="F17" s="73"/>
      <c r="G17"/>
      <c r="I17" s="481"/>
      <c r="J17" s="481"/>
      <c r="K17" s="481"/>
      <c r="L17" s="481"/>
      <c r="M17" s="481"/>
    </row>
    <row r="18" spans="1:70" s="25" customFormat="1">
      <c r="A18" s="22" t="s">
        <v>63</v>
      </c>
      <c r="B18" s="483"/>
      <c r="C18" s="113"/>
      <c r="D18"/>
      <c r="E18"/>
      <c r="F18" s="73"/>
      <c r="G18"/>
      <c r="I18" s="481"/>
      <c r="J18" s="481"/>
      <c r="K18" s="481"/>
      <c r="L18" s="481"/>
      <c r="M18" s="481"/>
    </row>
    <row r="19" spans="1:70" s="25" customFormat="1">
      <c r="A19"/>
      <c r="B19" s="482">
        <v>0.1</v>
      </c>
      <c r="C19" s="113" t="s">
        <v>19</v>
      </c>
      <c r="D19" s="444" t="s">
        <v>478</v>
      </c>
      <c r="E19"/>
      <c r="F19" s="284">
        <f>(D9)*-B19</f>
        <v>-12.8</v>
      </c>
      <c r="G19"/>
      <c r="H19" s="541"/>
      <c r="I19" s="466"/>
    </row>
    <row r="20" spans="1:70" s="25" customFormat="1">
      <c r="A20"/>
      <c r="B20" s="482">
        <v>0.17</v>
      </c>
      <c r="C20" s="113" t="s">
        <v>19</v>
      </c>
      <c r="D20" s="444" t="s">
        <v>479</v>
      </c>
      <c r="E20"/>
      <c r="F20" s="284">
        <f>(D15)*-B20</f>
        <v>-21.76</v>
      </c>
      <c r="G20"/>
      <c r="H20" s="541"/>
      <c r="I20" s="466"/>
    </row>
    <row r="21" spans="1:70" s="25" customFormat="1">
      <c r="A21"/>
      <c r="B21" s="423"/>
      <c r="C21" s="113"/>
      <c r="D21"/>
      <c r="E21"/>
      <c r="F21" s="284"/>
      <c r="G21"/>
      <c r="I21" s="433"/>
    </row>
    <row r="22" spans="1:70" s="25" customFormat="1" ht="15">
      <c r="A22" s="467" t="s">
        <v>474</v>
      </c>
      <c r="B22" s="423"/>
      <c r="C22" s="468" t="s">
        <v>475</v>
      </c>
      <c r="D22"/>
      <c r="E22"/>
      <c r="F22" s="284"/>
      <c r="G22"/>
      <c r="H22"/>
      <c r="I22" s="433"/>
      <c r="J22"/>
      <c r="K22"/>
    </row>
    <row r="23" spans="1:70" s="25" customFormat="1">
      <c r="A23"/>
      <c r="B23" s="423"/>
      <c r="C23" s="433" t="s">
        <v>19</v>
      </c>
      <c r="D23"/>
      <c r="E23"/>
      <c r="F23" s="284">
        <f>(D9)*-B23</f>
        <v>0</v>
      </c>
      <c r="G23"/>
      <c r="H23"/>
      <c r="I23" s="433"/>
      <c r="J23"/>
      <c r="K23"/>
    </row>
    <row r="24" spans="1:70" s="25" customFormat="1">
      <c r="A24"/>
      <c r="B24" s="423"/>
      <c r="C24" s="433"/>
      <c r="D24"/>
      <c r="E24"/>
      <c r="F24" s="284"/>
      <c r="G24"/>
      <c r="H24"/>
      <c r="I24" s="433"/>
      <c r="J24"/>
      <c r="K24"/>
    </row>
    <row r="25" spans="1:70" s="25" customFormat="1">
      <c r="A25" s="22" t="s">
        <v>64</v>
      </c>
      <c r="B25" s="274"/>
      <c r="C25" s="113"/>
      <c r="D25"/>
      <c r="E25"/>
      <c r="F25" s="73"/>
      <c r="G25"/>
      <c r="H25"/>
      <c r="I25"/>
      <c r="J25"/>
      <c r="K25"/>
    </row>
    <row r="26" spans="1:70" s="25" customFormat="1">
      <c r="A26"/>
      <c r="B26" s="274">
        <v>1</v>
      </c>
      <c r="C26" s="113" t="s">
        <v>19</v>
      </c>
      <c r="D26"/>
      <c r="E26"/>
      <c r="F26" s="284">
        <f>-B26*D9</f>
        <v>-128</v>
      </c>
      <c r="G26"/>
      <c r="H26"/>
      <c r="I26"/>
      <c r="J26"/>
      <c r="K26"/>
    </row>
    <row r="27" spans="1:70" s="25" customFormat="1">
      <c r="A27"/>
      <c r="B27" s="274"/>
      <c r="C27" s="113"/>
      <c r="D27"/>
      <c r="E27"/>
      <c r="F27" s="73"/>
      <c r="G27"/>
      <c r="H27"/>
      <c r="I27"/>
      <c r="J27"/>
      <c r="K27"/>
    </row>
    <row r="28" spans="1:70" s="25" customFormat="1">
      <c r="A28" s="230" t="s">
        <v>65</v>
      </c>
      <c r="B28" s="274"/>
      <c r="C28" s="332">
        <f>SUM(F8:F28)/SUM(D9:D15)</f>
        <v>13.329999999999998</v>
      </c>
      <c r="D28" s="22" t="s">
        <v>66</v>
      </c>
      <c r="E28"/>
      <c r="F28" s="73"/>
      <c r="G28"/>
      <c r="H28"/>
      <c r="I28"/>
      <c r="J28"/>
      <c r="K28"/>
    </row>
    <row r="29" spans="1:70" s="25" customFormat="1">
      <c r="A29"/>
      <c r="B29" s="274"/>
      <c r="C29" s="113"/>
      <c r="D29"/>
      <c r="E29"/>
      <c r="F29" s="73"/>
      <c r="G29"/>
      <c r="H29"/>
      <c r="I29"/>
      <c r="J29"/>
      <c r="K29"/>
    </row>
    <row r="30" spans="1:70" s="25" customFormat="1">
      <c r="A30"/>
      <c r="B30"/>
      <c r="C30"/>
      <c r="D30"/>
      <c r="E30"/>
      <c r="F30"/>
      <c r="G30"/>
      <c r="H30"/>
      <c r="I30"/>
      <c r="J30"/>
      <c r="K30"/>
    </row>
    <row r="31" spans="1:70" s="195" customFormat="1">
      <c r="A31" s="246" t="s">
        <v>67</v>
      </c>
      <c r="B31" s="246">
        <f>D4-D9-D15</f>
        <v>1024</v>
      </c>
      <c r="C31" s="246" t="s">
        <v>58</v>
      </c>
      <c r="D31" s="192"/>
      <c r="E31" s="192"/>
      <c r="F31" s="192"/>
      <c r="G31" s="192"/>
      <c r="H31" s="192"/>
      <c r="I31" s="192"/>
      <c r="J31" s="192"/>
      <c r="K31" s="192"/>
      <c r="L31" s="196"/>
      <c r="M31" s="25"/>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1:70" s="195" customFormat="1">
      <c r="A32" s="214"/>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1:70" s="236" customFormat="1">
      <c r="A33" s="375" t="s">
        <v>68</v>
      </c>
      <c r="B33" s="376"/>
      <c r="C33" s="372" t="s">
        <v>69</v>
      </c>
      <c r="D33" s="372"/>
      <c r="E33" s="372"/>
      <c r="F33" s="373"/>
      <c r="G33" s="372" t="s">
        <v>70</v>
      </c>
      <c r="H33" s="374"/>
      <c r="I33" s="372"/>
      <c r="J33" s="372"/>
      <c r="K33" s="374"/>
      <c r="L33" s="32"/>
      <c r="M33" s="196"/>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5" customFormat="1">
      <c r="A34" s="246" t="s">
        <v>71</v>
      </c>
      <c r="B34" s="192"/>
      <c r="C34" s="279"/>
      <c r="D34" s="279"/>
      <c r="E34" s="279"/>
      <c r="F34" s="280"/>
      <c r="G34" s="279"/>
      <c r="H34" s="240"/>
      <c r="I34" s="279"/>
      <c r="J34" s="279"/>
      <c r="K34" s="240"/>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5" customFormat="1">
      <c r="A35"/>
      <c r="B35"/>
      <c r="C35" s="275"/>
      <c r="D35" s="275"/>
      <c r="E35" s="275"/>
      <c r="F35" s="276"/>
      <c r="G35"/>
      <c r="H35" s="275"/>
      <c r="I35" s="275"/>
      <c r="J35" s="275"/>
      <c r="K35"/>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5" customFormat="1">
      <c r="A36" s="22" t="s">
        <v>72</v>
      </c>
      <c r="B36"/>
      <c r="C36" s="112">
        <v>0.4</v>
      </c>
      <c r="D36" s="1">
        <f>(B31)*C36</f>
        <v>409.6</v>
      </c>
      <c r="E36" t="s">
        <v>58</v>
      </c>
      <c r="F36" s="281"/>
      <c r="G36" s="112">
        <f>1-C36</f>
        <v>0.6</v>
      </c>
      <c r="H36"/>
      <c r="I36" s="1">
        <f>(B31)*G36</f>
        <v>614.4</v>
      </c>
      <c r="J36" t="s">
        <v>58</v>
      </c>
      <c r="K36"/>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5" customFormat="1">
      <c r="A37" s="22"/>
      <c r="B37"/>
      <c r="C37" s="112"/>
      <c r="D37"/>
      <c r="E37"/>
      <c r="F37" s="33"/>
      <c r="G37" s="3"/>
      <c r="H37"/>
      <c r="I37"/>
      <c r="J37"/>
      <c r="K37"/>
      <c r="M37" s="32"/>
    </row>
    <row r="38" spans="1:70" s="25" customFormat="1">
      <c r="A38" s="22" t="s">
        <v>73</v>
      </c>
      <c r="B38"/>
      <c r="C38" s="482">
        <v>0.97</v>
      </c>
      <c r="D38" s="113" t="s">
        <v>19</v>
      </c>
      <c r="E38"/>
      <c r="F38" s="282">
        <f>-(C38*D36)</f>
        <v>-397.31200000000001</v>
      </c>
      <c r="G38" s="482">
        <v>2.0299999999999998</v>
      </c>
      <c r="H38" s="113" t="s">
        <v>19</v>
      </c>
      <c r="I38"/>
      <c r="J38"/>
      <c r="K38" s="284">
        <f>-(G38*I36)</f>
        <v>-1247.2319999999997</v>
      </c>
    </row>
    <row r="39" spans="1:70" s="25" customFormat="1">
      <c r="A39" s="22"/>
      <c r="B39" s="112"/>
      <c r="C39"/>
      <c r="D39"/>
      <c r="E39"/>
      <c r="F39" s="33"/>
      <c r="G39"/>
      <c r="H39"/>
      <c r="I39"/>
      <c r="J39"/>
      <c r="K39"/>
    </row>
    <row r="40" spans="1:70" s="25" customFormat="1">
      <c r="A40" s="22" t="s">
        <v>74</v>
      </c>
      <c r="B40" s="112"/>
      <c r="C40" s="482">
        <v>0.2</v>
      </c>
      <c r="D40" t="s">
        <v>19</v>
      </c>
      <c r="E40"/>
      <c r="F40" s="282">
        <f>D36*C41*-C40</f>
        <v>-81.920000000000016</v>
      </c>
      <c r="G40" s="482">
        <v>0.2</v>
      </c>
      <c r="H40" s="137" t="s">
        <v>19</v>
      </c>
      <c r="I40" s="137"/>
      <c r="J40" s="137"/>
      <c r="K40" s="284">
        <f>I36*G41*-G40</f>
        <v>-122.88</v>
      </c>
    </row>
    <row r="41" spans="1:70" s="25" customFormat="1">
      <c r="A41" s="5" t="s">
        <v>75</v>
      </c>
      <c r="B41" s="112"/>
      <c r="C41" s="83">
        <v>1</v>
      </c>
      <c r="D41"/>
      <c r="E41"/>
      <c r="F41" s="33"/>
      <c r="G41" s="83">
        <v>1</v>
      </c>
      <c r="H41"/>
      <c r="I41"/>
      <c r="J41"/>
      <c r="K41"/>
    </row>
    <row r="42" spans="1:70" s="25" customFormat="1">
      <c r="A42" s="22"/>
      <c r="B42" s="112"/>
      <c r="C42"/>
      <c r="D42"/>
      <c r="E42"/>
      <c r="F42" s="33"/>
      <c r="G42"/>
      <c r="H42"/>
      <c r="I42"/>
      <c r="J42"/>
      <c r="K42"/>
    </row>
    <row r="43" spans="1:70" s="25" customFormat="1">
      <c r="A43" s="22" t="s">
        <v>76</v>
      </c>
      <c r="B43" s="112"/>
      <c r="C43" s="482">
        <v>0.5</v>
      </c>
      <c r="D43" t="s">
        <v>19</v>
      </c>
      <c r="E43"/>
      <c r="F43" s="282">
        <f>D36*C44*-C43</f>
        <v>-20.480000000000004</v>
      </c>
      <c r="G43" s="482">
        <v>0.5</v>
      </c>
      <c r="H43" t="s">
        <v>19</v>
      </c>
      <c r="I43"/>
      <c r="J43" s="32"/>
      <c r="K43" s="300">
        <f>I36*G44*-G43</f>
        <v>-30.72</v>
      </c>
    </row>
    <row r="44" spans="1:70" s="25" customFormat="1">
      <c r="A44" s="5" t="s">
        <v>75</v>
      </c>
      <c r="B44" s="112"/>
      <c r="C44" s="83">
        <v>0.1</v>
      </c>
      <c r="D44"/>
      <c r="E44"/>
      <c r="F44" s="33"/>
      <c r="G44" s="83">
        <v>0.1</v>
      </c>
      <c r="H44"/>
      <c r="I44"/>
      <c r="J44" s="31"/>
      <c r="K44"/>
    </row>
    <row r="45" spans="1:70" s="25" customFormat="1">
      <c r="A45" s="22"/>
      <c r="B45" s="112"/>
      <c r="C45" s="83"/>
      <c r="D45"/>
      <c r="E45"/>
      <c r="F45" s="33"/>
      <c r="G45" s="83"/>
      <c r="H45"/>
      <c r="I45"/>
      <c r="J45" s="31"/>
      <c r="K45"/>
    </row>
    <row r="46" spans="1:70" s="32" customFormat="1">
      <c r="A46" s="22" t="s">
        <v>440</v>
      </c>
      <c r="B46" s="112"/>
      <c r="C46" s="478">
        <v>0.35</v>
      </c>
      <c r="D46" s="468" t="s">
        <v>473</v>
      </c>
      <c r="E46"/>
      <c r="F46" s="33"/>
      <c r="G46" s="482">
        <v>0.98</v>
      </c>
      <c r="H46" t="s">
        <v>19</v>
      </c>
      <c r="I46"/>
      <c r="K46" s="300">
        <f>I36*G47*-G46</f>
        <v>-541.9008</v>
      </c>
      <c r="M46" s="25"/>
    </row>
    <row r="47" spans="1:70" s="32" customFormat="1">
      <c r="A47" s="5" t="s">
        <v>75</v>
      </c>
      <c r="B47" s="112"/>
      <c r="C47" s="83">
        <v>0.7</v>
      </c>
      <c r="D47"/>
      <c r="E47"/>
      <c r="F47" s="33"/>
      <c r="G47" s="83">
        <v>0.9</v>
      </c>
      <c r="H47"/>
      <c r="I47"/>
      <c r="J47" s="31"/>
      <c r="K47"/>
    </row>
    <row r="48" spans="1:70" s="32" customFormat="1">
      <c r="A48" s="22"/>
      <c r="B48" s="112"/>
      <c r="C48" s="83"/>
      <c r="D48"/>
      <c r="E48"/>
      <c r="F48" s="33"/>
      <c r="G48" s="83"/>
      <c r="H48"/>
      <c r="I48"/>
      <c r="J48" s="31"/>
      <c r="K48"/>
    </row>
    <row r="49" spans="1:16" s="32" customFormat="1">
      <c r="A49" s="22" t="s">
        <v>77</v>
      </c>
      <c r="B49" s="112"/>
      <c r="C49" s="7">
        <v>0.09</v>
      </c>
      <c r="D49" t="s">
        <v>19</v>
      </c>
      <c r="E49"/>
      <c r="F49" s="282">
        <f>D36*C50*-C49</f>
        <v>-1.8432000000000004</v>
      </c>
      <c r="G49" s="7">
        <v>0.09</v>
      </c>
      <c r="H49" t="s">
        <v>19</v>
      </c>
      <c r="I49"/>
      <c r="K49" s="300">
        <f>I36*G50*-G49</f>
        <v>-2.7647999999999997</v>
      </c>
    </row>
    <row r="50" spans="1:16" s="32" customFormat="1">
      <c r="A50" s="5" t="s">
        <v>75</v>
      </c>
      <c r="B50" s="112"/>
      <c r="C50" s="83">
        <v>0.05</v>
      </c>
      <c r="D50"/>
      <c r="E50"/>
      <c r="F50" s="33"/>
      <c r="G50" s="83">
        <v>0.05</v>
      </c>
      <c r="H50"/>
      <c r="I50"/>
      <c r="J50" s="31"/>
      <c r="K50"/>
    </row>
    <row r="51" spans="1:16" s="32" customFormat="1">
      <c r="A51" s="5"/>
      <c r="B51" s="112"/>
      <c r="C51" s="83"/>
      <c r="D51"/>
      <c r="E51"/>
      <c r="F51" s="33"/>
      <c r="G51" s="83"/>
      <c r="H51"/>
      <c r="I51"/>
      <c r="J51" s="31"/>
      <c r="K51"/>
    </row>
    <row r="52" spans="1:16" s="32" customFormat="1">
      <c r="A52" s="22" t="s">
        <v>78</v>
      </c>
      <c r="B52" s="112"/>
      <c r="C52" s="7">
        <v>0</v>
      </c>
      <c r="D52" t="s">
        <v>19</v>
      </c>
      <c r="E52"/>
      <c r="F52" s="282">
        <f>D36*C53*-C52</f>
        <v>0</v>
      </c>
      <c r="G52" s="7">
        <v>0</v>
      </c>
      <c r="H52" t="s">
        <v>19</v>
      </c>
      <c r="I52"/>
      <c r="K52" s="300">
        <f>I36*G53*-G52</f>
        <v>0</v>
      </c>
    </row>
    <row r="53" spans="1:16" s="32" customFormat="1">
      <c r="A53" s="5" t="s">
        <v>75</v>
      </c>
      <c r="B53" s="112"/>
      <c r="C53" s="83">
        <v>0</v>
      </c>
      <c r="D53"/>
      <c r="E53"/>
      <c r="F53" s="33"/>
      <c r="G53" s="83">
        <v>0</v>
      </c>
      <c r="H53"/>
      <c r="I53"/>
      <c r="J53" s="31"/>
      <c r="K53"/>
    </row>
    <row r="54" spans="1:16" s="32" customFormat="1">
      <c r="A54" s="22"/>
      <c r="B54" s="112"/>
      <c r="C54"/>
      <c r="D54"/>
      <c r="E54"/>
      <c r="F54" s="33"/>
      <c r="G54"/>
      <c r="H54"/>
      <c r="I54"/>
      <c r="J54"/>
      <c r="K54"/>
    </row>
    <row r="55" spans="1:16" s="32" customFormat="1">
      <c r="A55" s="246" t="s">
        <v>79</v>
      </c>
      <c r="B55" s="192"/>
      <c r="C55" s="294">
        <v>0.8</v>
      </c>
      <c r="D55" s="310">
        <f>D36-D69</f>
        <v>327.68000000000006</v>
      </c>
      <c r="E55" s="240" t="s">
        <v>58</v>
      </c>
      <c r="F55" s="278"/>
      <c r="G55" s="294">
        <v>0.8</v>
      </c>
      <c r="H55" s="240"/>
      <c r="I55" s="310">
        <f>I36-I69</f>
        <v>491.52</v>
      </c>
      <c r="J55" s="240" t="s">
        <v>58</v>
      </c>
      <c r="K55" s="240"/>
    </row>
    <row r="56" spans="1:16" s="32" customFormat="1">
      <c r="A56"/>
      <c r="B56"/>
      <c r="C56"/>
      <c r="D56" s="1"/>
      <c r="E56"/>
      <c r="F56" s="33"/>
      <c r="G56"/>
      <c r="H56"/>
      <c r="I56"/>
      <c r="J56"/>
      <c r="K56"/>
    </row>
    <row r="57" spans="1:16" s="32" customFormat="1">
      <c r="A57" s="22" t="s">
        <v>80</v>
      </c>
      <c r="B57"/>
      <c r="C57" s="83">
        <v>0.3</v>
      </c>
      <c r="D57" s="1">
        <f>D55*C57</f>
        <v>98.304000000000016</v>
      </c>
      <c r="E57" t="s">
        <v>58</v>
      </c>
      <c r="F57" s="33"/>
      <c r="G57" s="83">
        <v>0.3</v>
      </c>
      <c r="H57" s="484"/>
      <c r="I57" s="1">
        <f>I55*G57</f>
        <v>147.45599999999999</v>
      </c>
      <c r="J57" t="s">
        <v>58</v>
      </c>
      <c r="K57"/>
    </row>
    <row r="58" spans="1:16" s="32" customFormat="1">
      <c r="A58" t="s">
        <v>59</v>
      </c>
      <c r="B58"/>
      <c r="C58" s="295">
        <v>16</v>
      </c>
      <c r="D58" s="1" t="s">
        <v>19</v>
      </c>
      <c r="E58"/>
      <c r="F58" s="286">
        <f>D57*C58</f>
        <v>1572.8640000000003</v>
      </c>
      <c r="G58" s="295">
        <v>17</v>
      </c>
      <c r="H58" t="s">
        <v>19</v>
      </c>
      <c r="I58" s="1"/>
      <c r="J58"/>
      <c r="K58" s="125">
        <f>I57*G58</f>
        <v>2506.752</v>
      </c>
      <c r="M58" s="541"/>
      <c r="N58" s="539"/>
    </row>
    <row r="59" spans="1:16" s="32" customFormat="1">
      <c r="A59"/>
      <c r="B59"/>
      <c r="C59"/>
      <c r="D59" s="1"/>
      <c r="E59"/>
      <c r="F59" s="33"/>
      <c r="G59"/>
      <c r="H59"/>
      <c r="I59" s="1"/>
      <c r="J59"/>
      <c r="K59"/>
    </row>
    <row r="60" spans="1:16" s="32" customFormat="1">
      <c r="A60" s="22" t="s">
        <v>81</v>
      </c>
      <c r="B60"/>
      <c r="C60" s="83">
        <f>1-C57</f>
        <v>0.7</v>
      </c>
      <c r="D60" s="1">
        <f>D55*C60</f>
        <v>229.37600000000003</v>
      </c>
      <c r="E60" t="s">
        <v>58</v>
      </c>
      <c r="F60" s="33"/>
      <c r="G60" s="83">
        <f>1-G57</f>
        <v>0.7</v>
      </c>
      <c r="H60"/>
      <c r="I60" s="1">
        <f>I55*G60</f>
        <v>344.06399999999996</v>
      </c>
      <c r="J60" t="s">
        <v>58</v>
      </c>
      <c r="K60"/>
      <c r="M60" s="541"/>
      <c r="N60" s="539"/>
    </row>
    <row r="61" spans="1:16" s="32" customFormat="1">
      <c r="A61" t="s">
        <v>59</v>
      </c>
      <c r="B61"/>
      <c r="C61" s="295">
        <v>14</v>
      </c>
      <c r="D61" s="1" t="s">
        <v>19</v>
      </c>
      <c r="E61"/>
      <c r="F61" s="286">
        <f>D60*C61</f>
        <v>3211.2640000000006</v>
      </c>
      <c r="G61" s="295">
        <v>16</v>
      </c>
      <c r="H61" t="s">
        <v>19</v>
      </c>
      <c r="I61"/>
      <c r="J61"/>
      <c r="K61" s="125">
        <f>I60*G61</f>
        <v>5505.0239999999994</v>
      </c>
    </row>
    <row r="62" spans="1:16" s="32" customFormat="1">
      <c r="A62"/>
      <c r="B62"/>
      <c r="C62" s="7"/>
      <c r="D62" s="1"/>
      <c r="E62"/>
      <c r="F62" s="286"/>
      <c r="G62" s="7"/>
      <c r="H62"/>
      <c r="I62"/>
      <c r="J62"/>
      <c r="K62" s="125"/>
    </row>
    <row r="63" spans="1:16" s="32" customFormat="1">
      <c r="A63" s="22" t="s">
        <v>63</v>
      </c>
      <c r="B63"/>
      <c r="C63" s="295">
        <v>0.38</v>
      </c>
      <c r="D63" s="113" t="s">
        <v>19</v>
      </c>
      <c r="E63"/>
      <c r="F63" s="282">
        <f>D55*-C63</f>
        <v>-124.51840000000003</v>
      </c>
      <c r="G63" s="295">
        <v>0.38</v>
      </c>
      <c r="H63" s="113" t="s">
        <v>19</v>
      </c>
      <c r="I63" s="469"/>
      <c r="J63" s="468"/>
      <c r="K63" s="284">
        <f>I55*-G63</f>
        <v>-186.77760000000001</v>
      </c>
      <c r="M63" s="541"/>
      <c r="N63" s="466"/>
      <c r="O63" s="25"/>
      <c r="P63" s="25"/>
    </row>
    <row r="64" spans="1:16" s="32" customFormat="1">
      <c r="A64"/>
      <c r="B64"/>
      <c r="C64" s="295"/>
      <c r="D64" s="113"/>
      <c r="E64"/>
      <c r="F64" s="283"/>
      <c r="G64" s="295"/>
      <c r="H64" s="113"/>
      <c r="I64"/>
      <c r="J64"/>
      <c r="K64" s="285"/>
      <c r="P64" s="25"/>
    </row>
    <row r="65" spans="1:256" s="32" customFormat="1" ht="15">
      <c r="A65" s="467" t="s">
        <v>474</v>
      </c>
      <c r="B65"/>
      <c r="C65" s="295">
        <v>0.25</v>
      </c>
      <c r="D65" s="433" t="s">
        <v>19</v>
      </c>
      <c r="E65" s="470"/>
      <c r="F65" s="282">
        <f>D55*-C65</f>
        <v>-81.920000000000016</v>
      </c>
      <c r="G65" s="295">
        <v>0.25</v>
      </c>
      <c r="H65" s="433" t="s">
        <v>19</v>
      </c>
      <c r="J65" s="468"/>
      <c r="K65" s="284">
        <f>I55*-G65</f>
        <v>-122.88</v>
      </c>
      <c r="M65" s="541"/>
      <c r="N65" s="466"/>
      <c r="O65" s="25"/>
    </row>
    <row r="66" spans="1:256" s="32" customFormat="1">
      <c r="A66"/>
      <c r="B66"/>
      <c r="C66" s="295"/>
      <c r="D66" s="433"/>
      <c r="E66"/>
      <c r="F66" s="283"/>
      <c r="G66" s="295"/>
      <c r="H66" s="433"/>
      <c r="I66"/>
      <c r="J66"/>
      <c r="K66" s="285"/>
    </row>
    <row r="67" spans="1:256" s="32" customFormat="1">
      <c r="A67" s="230" t="s">
        <v>82</v>
      </c>
      <c r="B67"/>
      <c r="C67" s="327">
        <f>(((SUM(F38:F52)*(C55))+(SUM(F57:F67)))/D55)</f>
        <v>12.745499999999998</v>
      </c>
      <c r="D67" s="62" t="s">
        <v>19</v>
      </c>
      <c r="E67"/>
      <c r="F67" s="33"/>
      <c r="G67"/>
      <c r="H67" s="327">
        <f>(((SUM(K38:K52)*(G55))+(SUM(K57:K67)))/I55)</f>
        <v>12.503499999999999</v>
      </c>
      <c r="I67" s="62" t="s">
        <v>19</v>
      </c>
      <c r="J67"/>
      <c r="K67"/>
    </row>
    <row r="68" spans="1:256" s="32" customFormat="1">
      <c r="A68"/>
      <c r="B68"/>
      <c r="D68"/>
      <c r="E68"/>
      <c r="F68" s="33"/>
      <c r="G68"/>
      <c r="H68"/>
      <c r="I68"/>
      <c r="J68"/>
      <c r="K68"/>
    </row>
    <row r="69" spans="1:256" s="32" customFormat="1">
      <c r="A69" s="246" t="s">
        <v>83</v>
      </c>
      <c r="B69" s="192"/>
      <c r="C69" s="325">
        <f>1-C55</f>
        <v>0.19999999999999996</v>
      </c>
      <c r="D69" s="310">
        <f>D36*C69</f>
        <v>81.919999999999987</v>
      </c>
      <c r="E69" s="240" t="s">
        <v>58</v>
      </c>
      <c r="F69" s="278"/>
      <c r="G69" s="326">
        <f>1-G55</f>
        <v>0.19999999999999996</v>
      </c>
      <c r="H69" s="240"/>
      <c r="I69" s="311">
        <f>I36*G69</f>
        <v>122.87999999999997</v>
      </c>
      <c r="J69" s="240" t="s">
        <v>58</v>
      </c>
      <c r="K69" s="240"/>
    </row>
    <row r="70" spans="1:256" s="32" customFormat="1">
      <c r="A70" s="22"/>
      <c r="B70"/>
      <c r="C70"/>
      <c r="D70"/>
      <c r="E70"/>
      <c r="F70" s="33"/>
      <c r="G70"/>
      <c r="H70"/>
      <c r="I70"/>
      <c r="J70"/>
      <c r="K70"/>
    </row>
    <row r="71" spans="1:256" s="32" customFormat="1">
      <c r="A71" s="22" t="s">
        <v>84</v>
      </c>
      <c r="B71"/>
      <c r="C71" s="295">
        <v>2.68</v>
      </c>
      <c r="D71" s="113" t="s">
        <v>19</v>
      </c>
      <c r="E71"/>
      <c r="F71" s="283">
        <f>D69*C71</f>
        <v>219.54559999999998</v>
      </c>
      <c r="G71" s="295">
        <v>3.36</v>
      </c>
      <c r="H71" s="113" t="s">
        <v>19</v>
      </c>
      <c r="I71" s="444"/>
      <c r="J71"/>
      <c r="K71" s="285">
        <f>I69*G71</f>
        <v>412.87679999999989</v>
      </c>
      <c r="M71" s="541"/>
      <c r="N71" s="539"/>
    </row>
    <row r="72" spans="1:256" s="32" customFormat="1">
      <c r="A72" s="5"/>
      <c r="B72" s="15"/>
      <c r="C72" s="17">
        <f>C71/42</f>
        <v>6.3809523809523816E-2</v>
      </c>
      <c r="D72" s="113" t="s">
        <v>85</v>
      </c>
      <c r="E72"/>
      <c r="F72" s="283"/>
      <c r="G72" s="17">
        <f>G71/42</f>
        <v>0.08</v>
      </c>
      <c r="H72" s="113" t="s">
        <v>85</v>
      </c>
      <c r="I72"/>
      <c r="J72"/>
      <c r="K72" s="285"/>
    </row>
    <row r="73" spans="1:256" s="32" customFormat="1">
      <c r="A73" s="5"/>
      <c r="B73" s="15"/>
      <c r="C73" s="17"/>
      <c r="D73" s="113"/>
      <c r="E73"/>
      <c r="F73" s="283"/>
      <c r="G73" s="17"/>
      <c r="H73" s="113"/>
      <c r="I73"/>
      <c r="J73"/>
      <c r="K73" s="285"/>
    </row>
    <row r="74" spans="1:256" s="48" customFormat="1">
      <c r="A74" s="62" t="s">
        <v>86</v>
      </c>
      <c r="B74" s="329"/>
      <c r="C74" s="295">
        <v>1.75</v>
      </c>
      <c r="D74" s="113" t="s">
        <v>19</v>
      </c>
      <c r="E74" s="113"/>
      <c r="F74" s="330">
        <f>D69*-C74</f>
        <v>-143.35999999999999</v>
      </c>
      <c r="G74" s="122">
        <v>1.75</v>
      </c>
      <c r="H74" s="113" t="s">
        <v>19</v>
      </c>
      <c r="I74" s="113"/>
      <c r="K74" s="331">
        <f>I69*-G74</f>
        <v>-215.03999999999994</v>
      </c>
      <c r="M74" s="32"/>
    </row>
    <row r="75" spans="1:256" s="32" customFormat="1">
      <c r="A75" s="5"/>
      <c r="B75"/>
      <c r="C75" s="295"/>
      <c r="D75" s="113"/>
      <c r="E75"/>
      <c r="F75" s="283"/>
      <c r="G75" s="295"/>
      <c r="H75" s="113"/>
      <c r="I75"/>
      <c r="J75"/>
      <c r="K75" s="285"/>
      <c r="M75" s="48"/>
    </row>
    <row r="76" spans="1:256" s="32" customFormat="1">
      <c r="A76" s="22" t="s">
        <v>63</v>
      </c>
      <c r="B76"/>
      <c r="C76" s="295">
        <v>0.17</v>
      </c>
      <c r="D76" s="113" t="s">
        <v>19</v>
      </c>
      <c r="E76"/>
      <c r="F76" s="282">
        <f>D69*-C76</f>
        <v>-13.926399999999999</v>
      </c>
      <c r="G76" s="295">
        <v>0.17</v>
      </c>
      <c r="H76" s="113" t="s">
        <v>19</v>
      </c>
      <c r="I76" s="484"/>
      <c r="J76"/>
      <c r="K76" s="284">
        <f>I69*-G76</f>
        <v>-20.889599999999994</v>
      </c>
      <c r="M76" s="541"/>
      <c r="N76" s="466"/>
      <c r="O76" s="25"/>
    </row>
    <row r="77" spans="1:256" s="32" customFormat="1">
      <c r="A77"/>
      <c r="B77"/>
      <c r="C77" s="295"/>
      <c r="D77" s="113"/>
      <c r="E77"/>
      <c r="F77" s="283"/>
      <c r="G77" s="295"/>
      <c r="H77" s="113"/>
      <c r="I77"/>
      <c r="J77"/>
      <c r="K77" s="285"/>
    </row>
    <row r="78" spans="1:256" s="32" customFormat="1">
      <c r="A78" s="230" t="s">
        <v>82</v>
      </c>
      <c r="B78"/>
      <c r="C78" s="328">
        <f>(((SUM(F38:F52)*(C69))+(SUM(F71:F76)))/D69)</f>
        <v>-0.46450000000000008</v>
      </c>
      <c r="D78" s="62" t="s">
        <v>19</v>
      </c>
      <c r="E78"/>
      <c r="F78" s="33"/>
      <c r="G78"/>
      <c r="H78" s="328">
        <f>(((SUM(K38:K52)*(G69))+(SUM(K71:K76)))/I69)</f>
        <v>-1.7264999999999997</v>
      </c>
      <c r="I78" s="62" t="s">
        <v>19</v>
      </c>
      <c r="J78"/>
      <c r="K78"/>
    </row>
    <row r="79" spans="1:256" s="32" customFormat="1">
      <c r="A79" s="230"/>
      <c r="B79"/>
      <c r="C79" s="328"/>
      <c r="D79" s="62"/>
      <c r="E79"/>
      <c r="F79" s="33"/>
      <c r="G79"/>
      <c r="H79" s="328"/>
      <c r="I79" s="62"/>
      <c r="J79"/>
      <c r="K79"/>
    </row>
    <row r="80" spans="1:256" s="359" customFormat="1">
      <c r="A80" s="358"/>
      <c r="B80" s="358"/>
      <c r="C80" s="358"/>
      <c r="D80" s="358"/>
      <c r="E80" s="358"/>
      <c r="F80" s="397"/>
      <c r="G80" s="358"/>
      <c r="H80" s="358"/>
      <c r="I80" s="358"/>
      <c r="J80" s="358"/>
      <c r="K80" s="358"/>
      <c r="L80" s="396"/>
      <c r="M80" s="32"/>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6"/>
      <c r="AY80" s="396"/>
      <c r="AZ80" s="396"/>
      <c r="BA80" s="396"/>
      <c r="BB80" s="396"/>
      <c r="BC80" s="396"/>
      <c r="BD80" s="396"/>
      <c r="BE80" s="396"/>
      <c r="BF80" s="396"/>
      <c r="BG80" s="396"/>
      <c r="BH80" s="396"/>
      <c r="BI80" s="396"/>
      <c r="BJ80" s="396"/>
      <c r="BK80" s="396"/>
      <c r="BL80" s="396"/>
      <c r="BM80" s="396"/>
      <c r="BN80" s="396"/>
      <c r="BO80" s="396"/>
      <c r="BP80" s="360"/>
      <c r="BQ80" s="360"/>
      <c r="BR80" s="360"/>
      <c r="BS80" s="360"/>
      <c r="BT80" s="360"/>
      <c r="BU80" s="360"/>
      <c r="BV80" s="360"/>
      <c r="BW80" s="360"/>
      <c r="BX80" s="358"/>
      <c r="BY80" s="358"/>
      <c r="BZ80" s="358"/>
      <c r="CA80" s="358"/>
      <c r="CB80" s="358"/>
      <c r="CC80" s="358"/>
      <c r="CD80" s="358"/>
      <c r="CE80" s="358"/>
      <c r="CF80" s="358"/>
      <c r="CG80" s="358"/>
      <c r="CH80" s="358"/>
      <c r="CI80" s="358"/>
      <c r="CJ80" s="358"/>
      <c r="CK80" s="358"/>
      <c r="CL80" s="358"/>
      <c r="CM80" s="358"/>
      <c r="CN80" s="358"/>
      <c r="CO80" s="358"/>
      <c r="CP80" s="358"/>
      <c r="CQ80" s="358"/>
      <c r="CR80" s="358"/>
      <c r="CS80" s="358"/>
      <c r="CT80" s="358"/>
      <c r="CU80" s="358"/>
      <c r="CV80" s="358"/>
      <c r="CW80" s="358"/>
      <c r="CX80" s="358"/>
      <c r="CY80" s="358"/>
      <c r="CZ80" s="358"/>
      <c r="DA80" s="358"/>
      <c r="DB80" s="358"/>
      <c r="DC80" s="358"/>
      <c r="DD80" s="358"/>
      <c r="DE80" s="358"/>
      <c r="DF80" s="358"/>
      <c r="DG80" s="358"/>
      <c r="DH80" s="358"/>
      <c r="DI80" s="358"/>
      <c r="DJ80" s="358"/>
      <c r="DK80" s="358"/>
      <c r="DL80" s="358"/>
      <c r="DM80" s="358"/>
      <c r="DN80" s="358"/>
      <c r="DO80" s="358"/>
      <c r="DP80" s="358"/>
      <c r="DQ80" s="358"/>
      <c r="DR80" s="358"/>
      <c r="DS80" s="358"/>
      <c r="DT80" s="358"/>
      <c r="DU80" s="358"/>
      <c r="DV80" s="358"/>
      <c r="DW80" s="358"/>
      <c r="DX80" s="358"/>
      <c r="DY80" s="358"/>
      <c r="DZ80" s="358"/>
      <c r="EA80" s="358"/>
      <c r="EB80" s="358"/>
      <c r="EC80" s="358"/>
      <c r="ED80" s="358"/>
      <c r="EE80" s="358"/>
      <c r="EF80" s="358"/>
      <c r="EG80" s="358"/>
      <c r="EH80" s="358"/>
      <c r="EI80" s="358"/>
      <c r="EJ80" s="358"/>
      <c r="EK80" s="358"/>
      <c r="EL80" s="358"/>
      <c r="EM80" s="358"/>
      <c r="EN80" s="358"/>
      <c r="EO80" s="358"/>
      <c r="EP80" s="358"/>
      <c r="EQ80" s="358"/>
      <c r="ER80" s="358"/>
      <c r="ES80" s="358"/>
      <c r="ET80" s="358"/>
      <c r="EU80" s="358"/>
      <c r="EV80" s="358"/>
      <c r="EW80" s="358"/>
      <c r="EX80" s="358"/>
      <c r="EY80" s="358"/>
      <c r="EZ80" s="358"/>
      <c r="FA80" s="358"/>
      <c r="FB80" s="358"/>
      <c r="FC80" s="358"/>
      <c r="FD80" s="358"/>
      <c r="FE80" s="358"/>
      <c r="FF80" s="358"/>
      <c r="FG80" s="358"/>
      <c r="FH80" s="358"/>
      <c r="FI80" s="358"/>
      <c r="FJ80" s="358"/>
      <c r="FK80" s="358"/>
      <c r="FL80" s="358"/>
      <c r="FM80" s="358"/>
      <c r="FN80" s="358"/>
      <c r="FO80" s="358"/>
      <c r="FP80" s="358"/>
      <c r="FQ80" s="358"/>
      <c r="FR80" s="358"/>
      <c r="FS80" s="358"/>
      <c r="FT80" s="358"/>
      <c r="FU80" s="358"/>
      <c r="FV80" s="358"/>
      <c r="FW80" s="358"/>
      <c r="FX80" s="358"/>
      <c r="FY80" s="358"/>
      <c r="FZ80" s="358"/>
      <c r="GA80" s="358"/>
      <c r="GB80" s="358"/>
      <c r="GC80" s="358"/>
      <c r="GD80" s="358"/>
      <c r="GE80" s="358"/>
      <c r="GF80" s="358"/>
      <c r="GG80" s="358"/>
      <c r="GH80" s="358"/>
      <c r="GI80" s="358"/>
      <c r="GJ80" s="358"/>
      <c r="GK80" s="358"/>
      <c r="GL80" s="358"/>
      <c r="GM80" s="358"/>
      <c r="GN80" s="358"/>
      <c r="GO80" s="358"/>
      <c r="GP80" s="358"/>
      <c r="GQ80" s="358"/>
      <c r="GR80" s="358"/>
      <c r="GS80" s="358"/>
      <c r="GT80" s="358"/>
      <c r="GU80" s="358"/>
      <c r="GV80" s="358"/>
      <c r="GW80" s="358"/>
      <c r="GX80" s="358"/>
      <c r="GY80" s="358"/>
      <c r="GZ80" s="358"/>
      <c r="HA80" s="358"/>
      <c r="HB80" s="358"/>
      <c r="HC80" s="358"/>
      <c r="HD80" s="358"/>
      <c r="HE80" s="358"/>
      <c r="HF80" s="358"/>
      <c r="HG80" s="358"/>
      <c r="HH80" s="358"/>
      <c r="HI80" s="358"/>
      <c r="HJ80" s="358"/>
      <c r="HK80" s="358"/>
      <c r="HL80" s="358"/>
      <c r="HM80" s="358"/>
      <c r="HN80" s="358"/>
      <c r="HO80" s="358"/>
      <c r="HP80" s="358"/>
      <c r="HQ80" s="358"/>
      <c r="HR80" s="358"/>
      <c r="HS80" s="358"/>
      <c r="HT80" s="358"/>
      <c r="HU80" s="358"/>
      <c r="HV80" s="358"/>
      <c r="HW80" s="358"/>
      <c r="HX80" s="358"/>
      <c r="HY80" s="358"/>
      <c r="HZ80" s="358"/>
      <c r="IA80" s="358"/>
      <c r="IB80" s="358"/>
      <c r="IC80" s="358"/>
      <c r="ID80" s="358"/>
      <c r="IE80" s="358"/>
      <c r="IF80" s="358"/>
      <c r="IG80" s="358"/>
      <c r="IH80" s="358"/>
      <c r="II80" s="358"/>
      <c r="IJ80" s="358"/>
      <c r="IK80" s="358"/>
      <c r="IL80" s="358"/>
      <c r="IM80" s="358"/>
      <c r="IN80" s="358"/>
      <c r="IO80" s="358"/>
      <c r="IP80" s="358"/>
      <c r="IQ80" s="358"/>
      <c r="IR80" s="358"/>
      <c r="IS80" s="358"/>
      <c r="IT80" s="358"/>
      <c r="IU80" s="358"/>
      <c r="IV80" s="358"/>
    </row>
    <row r="81" spans="1:13" s="32" customFormat="1">
      <c r="A81" s="62" t="s">
        <v>87</v>
      </c>
      <c r="B81" s="113"/>
      <c r="C81" s="361">
        <f>(C55*C67)+(C69*C78)</f>
        <v>10.103499999999999</v>
      </c>
      <c r="D81" s="62" t="s">
        <v>19</v>
      </c>
      <c r="E81" s="62" t="s">
        <v>88</v>
      </c>
      <c r="F81" s="362"/>
      <c r="G81" s="360"/>
      <c r="H81" s="361">
        <f>(G55*H67)+(G69*H78)</f>
        <v>9.6575000000000006</v>
      </c>
      <c r="I81" s="62" t="s">
        <v>19</v>
      </c>
      <c r="J81" s="62" t="s">
        <v>89</v>
      </c>
      <c r="K81" s="25"/>
      <c r="M81" s="396"/>
    </row>
    <row r="82" spans="1:13" s="32" customFormat="1">
      <c r="A82" s="360"/>
      <c r="B82" s="25"/>
      <c r="C82" s="361"/>
      <c r="D82" s="62"/>
      <c r="E82" s="62"/>
      <c r="F82" s="362"/>
      <c r="G82" s="360"/>
      <c r="H82" s="361"/>
      <c r="I82" s="62"/>
      <c r="J82" s="62"/>
      <c r="K82" s="25"/>
    </row>
    <row r="83" spans="1:13" s="32" customFormat="1">
      <c r="A83" s="22" t="s">
        <v>90</v>
      </c>
      <c r="B83" s="22"/>
      <c r="C83" s="22"/>
      <c r="D83"/>
      <c r="E83"/>
      <c r="F83" s="287">
        <f>SUM(F35:F78)</f>
        <v>4138.3936000000012</v>
      </c>
      <c r="G83"/>
      <c r="H83"/>
      <c r="I83"/>
      <c r="J83"/>
      <c r="K83" s="291">
        <f>SUM(K35:K78)</f>
        <v>5933.5679999999984</v>
      </c>
    </row>
    <row r="84" spans="1:13" s="32" customFormat="1">
      <c r="A84" s="22" t="s">
        <v>91</v>
      </c>
      <c r="B84" s="22"/>
      <c r="C84" s="288">
        <f>F83+K83</f>
        <v>10071.961599999999</v>
      </c>
      <c r="D84"/>
      <c r="E84"/>
      <c r="F84"/>
      <c r="G84"/>
      <c r="H84"/>
      <c r="I84"/>
      <c r="J84"/>
      <c r="K84"/>
    </row>
    <row r="85" spans="1:13" s="32" customFormat="1">
      <c r="A85" s="22" t="s">
        <v>92</v>
      </c>
      <c r="B85" s="22"/>
      <c r="C85" s="288">
        <f>C84+SUM(F10:F30)</f>
        <v>13484.441599999998</v>
      </c>
      <c r="D85"/>
      <c r="H85"/>
      <c r="I85"/>
      <c r="J85"/>
      <c r="K85"/>
    </row>
    <row r="86" spans="1:13" s="32" customFormat="1">
      <c r="A86"/>
      <c r="B86"/>
      <c r="C86"/>
      <c r="D86"/>
      <c r="E86"/>
      <c r="F86"/>
      <c r="G86"/>
      <c r="H86"/>
      <c r="I86"/>
      <c r="J86"/>
      <c r="K86"/>
    </row>
    <row r="87" spans="1:13">
      <c r="A87" s="22" t="s">
        <v>93</v>
      </c>
      <c r="D87" s="485"/>
      <c r="E87" s="284">
        <f>C28</f>
        <v>13.329999999999998</v>
      </c>
      <c r="F87" s="22" t="s">
        <v>66</v>
      </c>
      <c r="M87" s="32"/>
    </row>
    <row r="88" spans="1:13">
      <c r="A88" s="22" t="s">
        <v>18</v>
      </c>
      <c r="D88" s="485"/>
      <c r="E88" s="284">
        <f>(C67*C36)+(H67*G36)</f>
        <v>12.600299999999997</v>
      </c>
      <c r="F88" s="22" t="s">
        <v>66</v>
      </c>
      <c r="K88" s="284"/>
    </row>
    <row r="89" spans="1:13">
      <c r="A89" s="22" t="s">
        <v>20</v>
      </c>
      <c r="D89" s="485"/>
      <c r="E89" s="284">
        <f>(C78*C36)+(H78*G36)</f>
        <v>-1.2216999999999998</v>
      </c>
      <c r="F89" s="22" t="s">
        <v>66</v>
      </c>
    </row>
    <row r="90" spans="1:13">
      <c r="A90" s="22"/>
      <c r="D90" s="485"/>
      <c r="E90" s="125"/>
      <c r="F90" s="22"/>
    </row>
    <row r="91" spans="1:13" s="32" customFormat="1" ht="12.75" customHeight="1">
      <c r="A91" s="22" t="s">
        <v>94</v>
      </c>
      <c r="D91" s="485"/>
      <c r="E91" s="125">
        <f>C85/D4</f>
        <v>10.534719999999998</v>
      </c>
      <c r="F91" s="22" t="s">
        <v>66</v>
      </c>
      <c r="G91" s="553" t="s">
        <v>477</v>
      </c>
      <c r="H91" s="553"/>
      <c r="I91" s="553"/>
      <c r="J91" s="553"/>
      <c r="K91" s="553"/>
      <c r="M91"/>
    </row>
    <row r="92" spans="1:13">
      <c r="G92" s="553"/>
      <c r="H92" s="553"/>
      <c r="I92" s="553"/>
      <c r="J92" s="553"/>
      <c r="K92" s="553"/>
      <c r="M92" s="32"/>
    </row>
    <row r="93" spans="1:13">
      <c r="G93" s="553"/>
      <c r="H93" s="553"/>
      <c r="I93" s="553"/>
      <c r="J93" s="553"/>
      <c r="K93" s="553"/>
    </row>
    <row r="94" spans="1:13">
      <c r="G94" s="553"/>
      <c r="H94" s="553"/>
      <c r="I94" s="553"/>
      <c r="J94" s="553"/>
      <c r="K94" s="553"/>
    </row>
    <row r="95" spans="1:13">
      <c r="G95" s="486"/>
      <c r="H95" s="486"/>
      <c r="I95" s="486"/>
      <c r="J95" s="486"/>
      <c r="K95" s="486"/>
    </row>
  </sheetData>
  <mergeCells count="1">
    <mergeCell ref="G91:K94"/>
  </mergeCells>
  <phoneticPr fontId="0" type="noConversion"/>
  <pageMargins left="0.78740157499999996" right="0.78740157499999996" top="0.984251969" bottom="0.984251969" header="0.4921259845" footer="0.4921259845"/>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dimension ref="A1:P63"/>
  <sheetViews>
    <sheetView topLeftCell="A13" zoomScale="75" workbookViewId="0">
      <selection activeCell="O5" sqref="O5"/>
    </sheetView>
  </sheetViews>
  <sheetFormatPr baseColWidth="10" defaultRowHeight="12.75"/>
  <cols>
    <col min="1" max="1" width="11.42578125" style="5"/>
    <col min="2" max="2" width="14" style="5" customWidth="1"/>
    <col min="3" max="3" width="11.42578125" style="5"/>
    <col min="4" max="4" width="10.7109375" style="5" customWidth="1"/>
    <col min="5" max="5" width="11.42578125" style="5"/>
    <col min="6" max="6" width="12.7109375" style="5" customWidth="1"/>
    <col min="7" max="16384" width="11.42578125" style="5"/>
  </cols>
  <sheetData>
    <row r="1" spans="1:16" ht="15.75">
      <c r="B1" s="39" t="s">
        <v>95</v>
      </c>
    </row>
    <row r="3" spans="1:16">
      <c r="A3" s="22" t="s">
        <v>96</v>
      </c>
      <c r="C3" s="22" t="s">
        <v>97</v>
      </c>
      <c r="D3" s="22" t="s">
        <v>98</v>
      </c>
      <c r="E3" s="22"/>
      <c r="F3" s="22"/>
      <c r="G3" s="22" t="s">
        <v>99</v>
      </c>
      <c r="H3" s="22" t="s">
        <v>98</v>
      </c>
      <c r="I3" s="22"/>
      <c r="J3" s="22"/>
      <c r="K3" s="22" t="s">
        <v>100</v>
      </c>
      <c r="L3" s="22" t="s">
        <v>98</v>
      </c>
    </row>
    <row r="5" spans="1:16" s="22" customFormat="1" ht="15">
      <c r="A5" s="22" t="s">
        <v>101</v>
      </c>
      <c r="C5" s="314">
        <v>1</v>
      </c>
      <c r="D5" s="161" t="str">
        <f>"m  = "&amp;  TEXT(C5*3.28,"( 0,0pi)")</f>
        <v>m  = ( 3,3pi)</v>
      </c>
      <c r="E5" s="162"/>
      <c r="F5" s="160"/>
      <c r="G5" s="314">
        <v>1.52</v>
      </c>
      <c r="H5" s="161" t="str">
        <f>"m  = "&amp;  TEXT(G5*3.28,"( 0,0pi)")</f>
        <v>m  = ( 5,0pi)</v>
      </c>
      <c r="I5" s="129"/>
      <c r="J5" s="129"/>
      <c r="K5" s="314">
        <v>3</v>
      </c>
      <c r="L5" s="161" t="str">
        <f>"m  = "&amp;  TEXT(K5*3.28,"( 0,0pi)")</f>
        <v>m  = ( 9,8pi)</v>
      </c>
      <c r="M5" s="129"/>
    </row>
    <row r="6" spans="1:16" s="22" customFormat="1" ht="15">
      <c r="A6" s="22" t="s">
        <v>102</v>
      </c>
      <c r="C6" s="314">
        <v>3.4</v>
      </c>
      <c r="D6" s="161" t="str">
        <f>"m  = "&amp;  TEXT(C6*3.28,"( 0,0pi)")</f>
        <v>m  = ( 11,2pi)</v>
      </c>
      <c r="E6" s="162"/>
      <c r="F6" s="160"/>
      <c r="G6" s="314">
        <v>4.5</v>
      </c>
      <c r="H6" s="161" t="str">
        <f>"m  = "&amp;  TEXT(G6*3.28,"( 0,0pi)")</f>
        <v>m  = ( 14,8pi)</v>
      </c>
      <c r="I6" s="129"/>
      <c r="J6" s="129"/>
      <c r="K6" s="314">
        <v>5.5</v>
      </c>
      <c r="L6" s="161" t="str">
        <f>"m  = "&amp;  TEXT(K6*3.28,"( 0,0pi)")</f>
        <v>m  = ( 18,0pi)</v>
      </c>
      <c r="M6" s="129"/>
    </row>
    <row r="7" spans="1:16" s="105" customFormat="1" ht="16.5">
      <c r="A7" s="191" t="s">
        <v>103</v>
      </c>
      <c r="B7" s="191"/>
      <c r="C7" s="204">
        <f>(100/C5)*(100/C6)</f>
        <v>2941.1764705882356</v>
      </c>
      <c r="D7" s="442" t="str">
        <f>"     = "&amp;  TEXT(C7/2.47,"( 0")&amp;" pommiers / acre)"</f>
        <v xml:space="preserve">     = ( 1191 pommiers / acre)</v>
      </c>
      <c r="E7" s="201"/>
      <c r="F7" s="202"/>
      <c r="G7" s="204">
        <f>(100/G5)*(100/G6)</f>
        <v>1461.988304093567</v>
      </c>
      <c r="H7" s="442" t="str">
        <f>"     = "&amp;  TEXT(G7/2.47,"( 0")&amp;" pommiers/acre)"</f>
        <v xml:space="preserve">     = ( 592 pommiers/acre)</v>
      </c>
      <c r="I7" s="203"/>
      <c r="J7" s="203"/>
      <c r="K7" s="204">
        <f>(100/K5)*(100/K6)</f>
        <v>606.06060606060612</v>
      </c>
      <c r="L7" s="442" t="str">
        <f>"     = "&amp;  TEXT(K7/2.47,"( 0")&amp;" pommiers / acre)"</f>
        <v xml:space="preserve">     = ( 245 pommiers / acre)</v>
      </c>
      <c r="M7" s="203"/>
    </row>
    <row r="8" spans="1:16">
      <c r="A8" s="26"/>
    </row>
    <row r="9" spans="1:16">
      <c r="H9" s="26"/>
      <c r="M9" s="26"/>
    </row>
    <row r="10" spans="1:16" ht="15.75">
      <c r="A10" s="39" t="s">
        <v>104</v>
      </c>
    </row>
    <row r="11" spans="1:16" s="22" customFormat="1">
      <c r="C11" s="22" t="s">
        <v>105</v>
      </c>
      <c r="D11" s="22" t="s">
        <v>106</v>
      </c>
      <c r="E11" s="22" t="s">
        <v>107</v>
      </c>
      <c r="F11" s="22" t="s">
        <v>108</v>
      </c>
      <c r="H11" s="22" t="s">
        <v>105</v>
      </c>
      <c r="I11" s="22" t="s">
        <v>106</v>
      </c>
      <c r="J11" s="22" t="s">
        <v>107</v>
      </c>
      <c r="K11" s="22" t="s">
        <v>108</v>
      </c>
      <c r="M11" s="22" t="s">
        <v>105</v>
      </c>
      <c r="N11" s="22" t="s">
        <v>106</v>
      </c>
      <c r="O11" s="22" t="s">
        <v>107</v>
      </c>
      <c r="P11" s="22" t="s">
        <v>108</v>
      </c>
    </row>
    <row r="12" spans="1:16">
      <c r="A12" s="5" t="s">
        <v>109</v>
      </c>
      <c r="C12" s="7">
        <v>0</v>
      </c>
      <c r="D12" s="28">
        <f>C12*C$7</f>
        <v>0</v>
      </c>
      <c r="E12" s="112"/>
      <c r="F12" s="28">
        <f>D12*E12</f>
        <v>0</v>
      </c>
      <c r="H12" s="7">
        <v>0</v>
      </c>
      <c r="I12" s="28">
        <f t="shared" ref="I12:I36" si="0">H12*G$7</f>
        <v>0</v>
      </c>
      <c r="J12" s="112"/>
      <c r="K12" s="28">
        <f>I12*J12</f>
        <v>0</v>
      </c>
      <c r="M12" s="7">
        <v>0</v>
      </c>
      <c r="N12" s="28">
        <f t="shared" ref="N12:N36" si="1">M12*K$7</f>
        <v>0</v>
      </c>
      <c r="O12" s="112"/>
      <c r="P12" s="28">
        <f>N12*O12</f>
        <v>0</v>
      </c>
    </row>
    <row r="13" spans="1:16">
      <c r="A13" s="5" t="s">
        <v>110</v>
      </c>
      <c r="C13" s="7">
        <v>0.5</v>
      </c>
      <c r="D13" s="28">
        <f>C13*C$7</f>
        <v>1470.5882352941178</v>
      </c>
      <c r="E13" s="112">
        <v>0.95</v>
      </c>
      <c r="F13" s="28">
        <f t="shared" ref="F13:F31" si="2">D13*E13</f>
        <v>1397.0588235294119</v>
      </c>
      <c r="H13" s="7">
        <v>0</v>
      </c>
      <c r="I13" s="28">
        <f t="shared" si="0"/>
        <v>0</v>
      </c>
      <c r="J13" s="112"/>
      <c r="K13" s="28">
        <f>I13*J13</f>
        <v>0</v>
      </c>
      <c r="M13" s="7">
        <v>0</v>
      </c>
      <c r="N13" s="28">
        <f t="shared" si="1"/>
        <v>0</v>
      </c>
      <c r="O13" s="112"/>
      <c r="P13" s="28">
        <f t="shared" ref="P13:P36" si="3">N13*O13</f>
        <v>0</v>
      </c>
    </row>
    <row r="14" spans="1:16">
      <c r="A14" s="5" t="s">
        <v>111</v>
      </c>
      <c r="B14" s="466"/>
      <c r="C14" s="122">
        <v>1.9</v>
      </c>
      <c r="D14" s="28">
        <f>C14*C$7</f>
        <v>5588.2352941176478</v>
      </c>
      <c r="E14" s="112">
        <v>0.95</v>
      </c>
      <c r="F14" s="28">
        <f>D14*E14</f>
        <v>5308.8235294117649</v>
      </c>
      <c r="G14" s="466"/>
      <c r="H14" s="122">
        <v>2.9</v>
      </c>
      <c r="I14" s="28">
        <f t="shared" si="0"/>
        <v>4239.7660818713439</v>
      </c>
      <c r="J14" s="112">
        <v>0.95</v>
      </c>
      <c r="K14" s="28">
        <f t="shared" ref="K14:K36" si="4">I14*J14</f>
        <v>4027.7777777777765</v>
      </c>
      <c r="L14" s="466"/>
      <c r="M14" s="237">
        <v>0.12</v>
      </c>
      <c r="N14" s="28">
        <f t="shared" si="1"/>
        <v>72.727272727272734</v>
      </c>
      <c r="O14" s="112">
        <v>0.95</v>
      </c>
      <c r="P14" s="28">
        <f>N14*O14</f>
        <v>69.090909090909093</v>
      </c>
    </row>
    <row r="15" spans="1:16">
      <c r="A15" s="5" t="s">
        <v>112</v>
      </c>
      <c r="B15" s="466"/>
      <c r="C15" s="122">
        <v>7</v>
      </c>
      <c r="D15" s="28">
        <f>C15*C$7</f>
        <v>20588.23529411765</v>
      </c>
      <c r="E15" s="112">
        <v>0.95</v>
      </c>
      <c r="F15" s="28">
        <f t="shared" si="2"/>
        <v>19558.823529411766</v>
      </c>
      <c r="G15" s="466"/>
      <c r="H15" s="122">
        <v>5.8</v>
      </c>
      <c r="I15" s="28">
        <f t="shared" si="0"/>
        <v>8479.5321637426878</v>
      </c>
      <c r="J15" s="112">
        <v>0.95</v>
      </c>
      <c r="K15" s="28">
        <f>I15*J15</f>
        <v>8055.5555555555529</v>
      </c>
      <c r="L15" s="466"/>
      <c r="M15" s="237">
        <v>6.02</v>
      </c>
      <c r="N15" s="28">
        <f t="shared" si="1"/>
        <v>3648.4848484848485</v>
      </c>
      <c r="O15" s="112">
        <v>0.95</v>
      </c>
      <c r="P15" s="28">
        <f t="shared" si="3"/>
        <v>3466.060606060606</v>
      </c>
    </row>
    <row r="16" spans="1:16">
      <c r="A16" s="5" t="s">
        <v>113</v>
      </c>
      <c r="B16" s="466"/>
      <c r="C16" s="122">
        <v>10</v>
      </c>
      <c r="D16" s="313">
        <f t="shared" ref="D16:D36" si="5">C16*C$7</f>
        <v>29411.764705882357</v>
      </c>
      <c r="E16" s="112">
        <v>0.95</v>
      </c>
      <c r="F16" s="28">
        <f t="shared" si="2"/>
        <v>27941.176470588238</v>
      </c>
      <c r="G16" s="466"/>
      <c r="H16" s="122">
        <v>9.5</v>
      </c>
      <c r="I16" s="28">
        <f t="shared" si="0"/>
        <v>13888.888888888887</v>
      </c>
      <c r="J16" s="112">
        <v>0.95</v>
      </c>
      <c r="K16" s="28">
        <f t="shared" si="4"/>
        <v>13194.444444444442</v>
      </c>
      <c r="L16" s="466"/>
      <c r="M16" s="237">
        <v>10.08</v>
      </c>
      <c r="N16" s="28">
        <f t="shared" si="1"/>
        <v>6109.0909090909099</v>
      </c>
      <c r="O16" s="112">
        <v>0.95</v>
      </c>
      <c r="P16" s="28">
        <f t="shared" si="3"/>
        <v>5803.636363636364</v>
      </c>
    </row>
    <row r="17" spans="1:16">
      <c r="A17" s="5" t="s">
        <v>114</v>
      </c>
      <c r="B17" s="113"/>
      <c r="C17" s="122">
        <v>12</v>
      </c>
      <c r="D17" s="313">
        <f>C17*C$7</f>
        <v>35294.117647058825</v>
      </c>
      <c r="E17" s="112">
        <v>0.95</v>
      </c>
      <c r="F17" s="28">
        <f t="shared" si="2"/>
        <v>33529.411764705881</v>
      </c>
      <c r="G17" s="113"/>
      <c r="H17" s="122">
        <v>17.899999999999999</v>
      </c>
      <c r="I17" s="28">
        <f t="shared" si="0"/>
        <v>26169.590643274845</v>
      </c>
      <c r="J17" s="112">
        <v>0.9</v>
      </c>
      <c r="K17" s="28">
        <f t="shared" si="4"/>
        <v>23552.631578947363</v>
      </c>
      <c r="M17" s="237">
        <v>20.18</v>
      </c>
      <c r="N17" s="28">
        <f t="shared" si="1"/>
        <v>12230.303030303032</v>
      </c>
      <c r="O17" s="112">
        <v>0.9</v>
      </c>
      <c r="P17" s="28">
        <f t="shared" si="3"/>
        <v>11007.27272727273</v>
      </c>
    </row>
    <row r="18" spans="1:16">
      <c r="A18" s="5" t="s">
        <v>115</v>
      </c>
      <c r="B18" s="113"/>
      <c r="C18" s="122">
        <v>15</v>
      </c>
      <c r="D18" s="313">
        <f t="shared" si="5"/>
        <v>44117.647058823532</v>
      </c>
      <c r="E18" s="503">
        <v>0.95</v>
      </c>
      <c r="F18" s="28">
        <f t="shared" si="2"/>
        <v>41911.76470588235</v>
      </c>
      <c r="G18" s="113"/>
      <c r="H18" s="122">
        <v>21.8</v>
      </c>
      <c r="I18" s="28">
        <f t="shared" si="0"/>
        <v>31871.345029239761</v>
      </c>
      <c r="J18" s="112">
        <v>0.9</v>
      </c>
      <c r="K18" s="28">
        <f t="shared" si="4"/>
        <v>28684.210526315786</v>
      </c>
      <c r="M18" s="237">
        <v>21.39</v>
      </c>
      <c r="N18" s="28">
        <f t="shared" si="1"/>
        <v>12963.636363636366</v>
      </c>
      <c r="O18" s="112">
        <v>0.9</v>
      </c>
      <c r="P18" s="28">
        <f t="shared" si="3"/>
        <v>11667.27272727273</v>
      </c>
    </row>
    <row r="19" spans="1:16">
      <c r="A19" s="5" t="s">
        <v>116</v>
      </c>
      <c r="B19" s="113"/>
      <c r="C19" s="122">
        <v>16</v>
      </c>
      <c r="D19" s="313">
        <f>C19*C$7</f>
        <v>47058.823529411769</v>
      </c>
      <c r="E19" s="112">
        <v>0.9</v>
      </c>
      <c r="F19" s="28">
        <f t="shared" si="2"/>
        <v>42352.941176470595</v>
      </c>
      <c r="G19" s="113"/>
      <c r="H19" s="122">
        <v>22.7</v>
      </c>
      <c r="I19" s="28">
        <f t="shared" si="0"/>
        <v>33187.134502923967</v>
      </c>
      <c r="J19" s="112">
        <v>0.87</v>
      </c>
      <c r="K19" s="28">
        <f t="shared" si="4"/>
        <v>28872.807017543852</v>
      </c>
      <c r="M19" s="237">
        <v>27.04</v>
      </c>
      <c r="N19" s="28">
        <f t="shared" si="1"/>
        <v>16387.878787878788</v>
      </c>
      <c r="O19" s="112">
        <v>0.85</v>
      </c>
      <c r="P19" s="28">
        <f t="shared" si="3"/>
        <v>13929.69696969697</v>
      </c>
    </row>
    <row r="20" spans="1:16">
      <c r="A20" s="5" t="s">
        <v>117</v>
      </c>
      <c r="B20" s="113"/>
      <c r="C20" s="122">
        <v>16</v>
      </c>
      <c r="D20" s="28">
        <f t="shared" si="5"/>
        <v>47058.823529411769</v>
      </c>
      <c r="E20" s="112">
        <v>0.9</v>
      </c>
      <c r="F20" s="28">
        <f t="shared" si="2"/>
        <v>42352.941176470595</v>
      </c>
      <c r="G20" s="113"/>
      <c r="H20" s="122">
        <v>25</v>
      </c>
      <c r="I20" s="28">
        <f t="shared" si="0"/>
        <v>36549.707602339171</v>
      </c>
      <c r="J20" s="112">
        <v>0.85</v>
      </c>
      <c r="K20" s="28">
        <f t="shared" si="4"/>
        <v>31067.251461988293</v>
      </c>
      <c r="M20" s="7">
        <v>35</v>
      </c>
      <c r="N20" s="28">
        <f t="shared" si="1"/>
        <v>21212.121212121216</v>
      </c>
      <c r="O20" s="112">
        <v>0.85</v>
      </c>
      <c r="P20" s="28">
        <f t="shared" si="3"/>
        <v>18030.303030303032</v>
      </c>
    </row>
    <row r="21" spans="1:16">
      <c r="A21" s="5" t="s">
        <v>118</v>
      </c>
      <c r="B21" s="113"/>
      <c r="C21" s="122">
        <v>16</v>
      </c>
      <c r="D21" s="28">
        <f t="shared" si="5"/>
        <v>47058.823529411769</v>
      </c>
      <c r="E21" s="112">
        <v>0.9</v>
      </c>
      <c r="F21" s="28">
        <f t="shared" si="2"/>
        <v>42352.941176470595</v>
      </c>
      <c r="G21" s="113"/>
      <c r="H21" s="122">
        <v>27</v>
      </c>
      <c r="I21" s="28">
        <f t="shared" si="0"/>
        <v>39473.684210526306</v>
      </c>
      <c r="J21" s="112">
        <v>0.8</v>
      </c>
      <c r="K21" s="28">
        <f t="shared" si="4"/>
        <v>31578.947368421046</v>
      </c>
      <c r="M21" s="122">
        <v>40</v>
      </c>
      <c r="N21" s="28">
        <f t="shared" si="1"/>
        <v>24242.424242424244</v>
      </c>
      <c r="O21" s="112">
        <v>0.8</v>
      </c>
      <c r="P21" s="28">
        <f t="shared" si="3"/>
        <v>19393.939393939396</v>
      </c>
    </row>
    <row r="22" spans="1:16">
      <c r="A22" s="5" t="s">
        <v>119</v>
      </c>
      <c r="C22" s="7">
        <v>16</v>
      </c>
      <c r="D22" s="28">
        <f>C22*C$7</f>
        <v>47058.823529411769</v>
      </c>
      <c r="E22" s="112">
        <v>0.9</v>
      </c>
      <c r="F22" s="28">
        <f t="shared" si="2"/>
        <v>42352.941176470595</v>
      </c>
      <c r="G22" s="113"/>
      <c r="H22" s="122">
        <v>29</v>
      </c>
      <c r="I22" s="28">
        <f t="shared" si="0"/>
        <v>42397.660818713441</v>
      </c>
      <c r="J22" s="112">
        <v>0.8</v>
      </c>
      <c r="K22" s="28">
        <f t="shared" si="4"/>
        <v>33918.128654970751</v>
      </c>
      <c r="M22" s="122">
        <v>45</v>
      </c>
      <c r="N22" s="28">
        <f t="shared" si="1"/>
        <v>27272.727272727276</v>
      </c>
      <c r="O22" s="112">
        <v>0.8</v>
      </c>
      <c r="P22" s="28">
        <f t="shared" si="3"/>
        <v>21818.181818181823</v>
      </c>
    </row>
    <row r="23" spans="1:16">
      <c r="A23" s="5" t="s">
        <v>120</v>
      </c>
      <c r="C23" s="7">
        <v>16</v>
      </c>
      <c r="D23" s="28">
        <f>C23*C$7</f>
        <v>47058.823529411769</v>
      </c>
      <c r="E23" s="112">
        <v>0.9</v>
      </c>
      <c r="F23" s="28">
        <f t="shared" si="2"/>
        <v>42352.941176470595</v>
      </c>
      <c r="G23" s="113"/>
      <c r="H23" s="122">
        <v>30</v>
      </c>
      <c r="I23" s="28">
        <f t="shared" si="0"/>
        <v>43859.649122807008</v>
      </c>
      <c r="J23" s="112">
        <v>0.75</v>
      </c>
      <c r="K23" s="28">
        <f t="shared" si="4"/>
        <v>32894.736842105252</v>
      </c>
      <c r="M23" s="122">
        <v>50</v>
      </c>
      <c r="N23" s="28">
        <f t="shared" si="1"/>
        <v>30303.030303030308</v>
      </c>
      <c r="O23" s="112">
        <v>0.75</v>
      </c>
      <c r="P23" s="28">
        <f t="shared" si="3"/>
        <v>22727.272727272732</v>
      </c>
    </row>
    <row r="24" spans="1:16">
      <c r="A24" s="5" t="s">
        <v>121</v>
      </c>
      <c r="C24" s="7">
        <v>16</v>
      </c>
      <c r="D24" s="28">
        <f t="shared" si="5"/>
        <v>47058.823529411769</v>
      </c>
      <c r="E24" s="112">
        <v>0.9</v>
      </c>
      <c r="F24" s="28">
        <f t="shared" si="2"/>
        <v>42352.941176470595</v>
      </c>
      <c r="G24" s="113"/>
      <c r="H24" s="122">
        <v>30</v>
      </c>
      <c r="I24" s="28">
        <f t="shared" si="0"/>
        <v>43859.649122807008</v>
      </c>
      <c r="J24" s="112">
        <v>0.75</v>
      </c>
      <c r="K24" s="28">
        <f t="shared" si="4"/>
        <v>32894.736842105252</v>
      </c>
      <c r="M24" s="122">
        <v>55</v>
      </c>
      <c r="N24" s="28">
        <f t="shared" si="1"/>
        <v>33333.333333333336</v>
      </c>
      <c r="O24" s="112">
        <v>0.75</v>
      </c>
      <c r="P24" s="28">
        <f t="shared" si="3"/>
        <v>25000</v>
      </c>
    </row>
    <row r="25" spans="1:16">
      <c r="A25" s="5" t="s">
        <v>122</v>
      </c>
      <c r="C25" s="7">
        <v>16</v>
      </c>
      <c r="D25" s="28">
        <f t="shared" si="5"/>
        <v>47058.823529411769</v>
      </c>
      <c r="E25" s="112">
        <v>0.85</v>
      </c>
      <c r="F25" s="28">
        <f>D25*E25</f>
        <v>40000</v>
      </c>
      <c r="H25" s="7">
        <v>30</v>
      </c>
      <c r="I25" s="28">
        <f t="shared" si="0"/>
        <v>43859.649122807008</v>
      </c>
      <c r="J25" s="112">
        <v>0.75</v>
      </c>
      <c r="K25" s="28">
        <f t="shared" si="4"/>
        <v>32894.736842105252</v>
      </c>
      <c r="M25" s="122">
        <v>60</v>
      </c>
      <c r="N25" s="28">
        <f t="shared" si="1"/>
        <v>36363.636363636368</v>
      </c>
      <c r="O25" s="112">
        <v>0.7</v>
      </c>
      <c r="P25" s="28">
        <f t="shared" si="3"/>
        <v>25454.545454545456</v>
      </c>
    </row>
    <row r="26" spans="1:16">
      <c r="A26" s="5" t="s">
        <v>123</v>
      </c>
      <c r="C26" s="7">
        <v>16</v>
      </c>
      <c r="D26" s="28">
        <f t="shared" si="5"/>
        <v>47058.823529411769</v>
      </c>
      <c r="E26" s="112">
        <v>0.85</v>
      </c>
      <c r="F26" s="28">
        <f t="shared" si="2"/>
        <v>40000</v>
      </c>
      <c r="H26" s="7">
        <v>30</v>
      </c>
      <c r="I26" s="28">
        <f t="shared" si="0"/>
        <v>43859.649122807008</v>
      </c>
      <c r="J26" s="112">
        <v>0.75</v>
      </c>
      <c r="K26" s="28">
        <f t="shared" si="4"/>
        <v>32894.736842105252</v>
      </c>
      <c r="M26" s="122">
        <v>65</v>
      </c>
      <c r="N26" s="28">
        <f t="shared" si="1"/>
        <v>39393.939393939399</v>
      </c>
      <c r="O26" s="112">
        <v>0.7</v>
      </c>
      <c r="P26" s="28">
        <f t="shared" si="3"/>
        <v>27575.75757575758</v>
      </c>
    </row>
    <row r="27" spans="1:16">
      <c r="A27" s="5" t="s">
        <v>124</v>
      </c>
      <c r="C27" s="7">
        <v>16</v>
      </c>
      <c r="D27" s="28">
        <f t="shared" si="5"/>
        <v>47058.823529411769</v>
      </c>
      <c r="E27" s="112">
        <v>0.85</v>
      </c>
      <c r="F27" s="28">
        <f t="shared" si="2"/>
        <v>40000</v>
      </c>
      <c r="H27" s="7">
        <v>30</v>
      </c>
      <c r="I27" s="28">
        <f t="shared" si="0"/>
        <v>43859.649122807008</v>
      </c>
      <c r="J27" s="112">
        <v>0.75</v>
      </c>
      <c r="K27" s="28">
        <f t="shared" si="4"/>
        <v>32894.736842105252</v>
      </c>
      <c r="M27" s="122">
        <v>65</v>
      </c>
      <c r="N27" s="28">
        <f t="shared" si="1"/>
        <v>39393.939393939399</v>
      </c>
      <c r="O27" s="112">
        <v>0.7</v>
      </c>
      <c r="P27" s="28">
        <f t="shared" si="3"/>
        <v>27575.75757575758</v>
      </c>
    </row>
    <row r="28" spans="1:16">
      <c r="A28" s="5" t="s">
        <v>125</v>
      </c>
      <c r="C28" s="7">
        <v>16</v>
      </c>
      <c r="D28" s="28">
        <f t="shared" si="5"/>
        <v>47058.823529411769</v>
      </c>
      <c r="E28" s="112">
        <v>0.85</v>
      </c>
      <c r="F28" s="28">
        <f t="shared" si="2"/>
        <v>40000</v>
      </c>
      <c r="H28" s="7">
        <v>30</v>
      </c>
      <c r="I28" s="28">
        <f t="shared" si="0"/>
        <v>43859.649122807008</v>
      </c>
      <c r="J28" s="112">
        <v>0.75</v>
      </c>
      <c r="K28" s="28">
        <f t="shared" si="4"/>
        <v>32894.736842105252</v>
      </c>
      <c r="M28" s="122">
        <v>65</v>
      </c>
      <c r="N28" s="28">
        <f t="shared" si="1"/>
        <v>39393.939393939399</v>
      </c>
      <c r="O28" s="112">
        <v>0.7</v>
      </c>
      <c r="P28" s="28">
        <f t="shared" si="3"/>
        <v>27575.75757575758</v>
      </c>
    </row>
    <row r="29" spans="1:16">
      <c r="A29" s="5" t="s">
        <v>126</v>
      </c>
      <c r="C29" s="7">
        <v>16</v>
      </c>
      <c r="D29" s="28">
        <f t="shared" si="5"/>
        <v>47058.823529411769</v>
      </c>
      <c r="E29" s="112">
        <v>0.8</v>
      </c>
      <c r="F29" s="28">
        <f t="shared" si="2"/>
        <v>37647.05882352942</v>
      </c>
      <c r="H29" s="7">
        <v>30</v>
      </c>
      <c r="I29" s="28">
        <f t="shared" si="0"/>
        <v>43859.649122807008</v>
      </c>
      <c r="J29" s="112">
        <v>0.75</v>
      </c>
      <c r="K29" s="28">
        <f t="shared" si="4"/>
        <v>32894.736842105252</v>
      </c>
      <c r="M29" s="122">
        <v>65</v>
      </c>
      <c r="N29" s="28">
        <f t="shared" si="1"/>
        <v>39393.939393939399</v>
      </c>
      <c r="O29" s="112">
        <v>0.7</v>
      </c>
      <c r="P29" s="28">
        <f t="shared" si="3"/>
        <v>27575.75757575758</v>
      </c>
    </row>
    <row r="30" spans="1:16">
      <c r="A30" s="5" t="s">
        <v>127</v>
      </c>
      <c r="C30" s="7">
        <v>16</v>
      </c>
      <c r="D30" s="28">
        <f t="shared" si="5"/>
        <v>47058.823529411769</v>
      </c>
      <c r="E30" s="112">
        <v>0.8</v>
      </c>
      <c r="F30" s="28">
        <f t="shared" si="2"/>
        <v>37647.05882352942</v>
      </c>
      <c r="H30" s="7">
        <v>30</v>
      </c>
      <c r="I30" s="28">
        <f t="shared" si="0"/>
        <v>43859.649122807008</v>
      </c>
      <c r="J30" s="112">
        <v>0.75</v>
      </c>
      <c r="K30" s="28">
        <f t="shared" si="4"/>
        <v>32894.736842105252</v>
      </c>
      <c r="M30" s="122">
        <v>65</v>
      </c>
      <c r="N30" s="28">
        <f t="shared" si="1"/>
        <v>39393.939393939399</v>
      </c>
      <c r="O30" s="112">
        <v>0.7</v>
      </c>
      <c r="P30" s="28">
        <f t="shared" si="3"/>
        <v>27575.75757575758</v>
      </c>
    </row>
    <row r="31" spans="1:16">
      <c r="A31" s="5" t="s">
        <v>128</v>
      </c>
      <c r="C31" s="7">
        <v>16</v>
      </c>
      <c r="D31" s="28">
        <f t="shared" si="5"/>
        <v>47058.823529411769</v>
      </c>
      <c r="E31" s="112">
        <v>0.8</v>
      </c>
      <c r="F31" s="28">
        <f t="shared" si="2"/>
        <v>37647.05882352942</v>
      </c>
      <c r="H31" s="7">
        <v>30</v>
      </c>
      <c r="I31" s="28">
        <f t="shared" si="0"/>
        <v>43859.649122807008</v>
      </c>
      <c r="J31" s="112">
        <v>0.75</v>
      </c>
      <c r="K31" s="28">
        <f t="shared" si="4"/>
        <v>32894.736842105252</v>
      </c>
      <c r="M31" s="7">
        <v>65</v>
      </c>
      <c r="N31" s="28">
        <f t="shared" si="1"/>
        <v>39393.939393939399</v>
      </c>
      <c r="O31" s="112">
        <v>0.7</v>
      </c>
      <c r="P31" s="28">
        <f t="shared" si="3"/>
        <v>27575.75757575758</v>
      </c>
    </row>
    <row r="32" spans="1:16">
      <c r="A32" s="5" t="s">
        <v>129</v>
      </c>
      <c r="C32" s="7">
        <v>16</v>
      </c>
      <c r="D32" s="28">
        <f t="shared" si="5"/>
        <v>47058.823529411769</v>
      </c>
      <c r="E32" s="112">
        <v>0.8</v>
      </c>
      <c r="F32" s="28">
        <f>D32*E32</f>
        <v>37647.05882352942</v>
      </c>
      <c r="H32" s="7">
        <v>30</v>
      </c>
      <c r="I32" s="28">
        <f t="shared" si="0"/>
        <v>43859.649122807008</v>
      </c>
      <c r="J32" s="112">
        <v>0.75</v>
      </c>
      <c r="K32" s="28">
        <f t="shared" si="4"/>
        <v>32894.736842105252</v>
      </c>
      <c r="M32" s="7">
        <v>65</v>
      </c>
      <c r="N32" s="28">
        <f t="shared" si="1"/>
        <v>39393.939393939399</v>
      </c>
      <c r="O32" s="112">
        <v>0.7</v>
      </c>
      <c r="P32" s="28">
        <f t="shared" si="3"/>
        <v>27575.75757575758</v>
      </c>
    </row>
    <row r="33" spans="1:16">
      <c r="A33" s="5" t="s">
        <v>130</v>
      </c>
      <c r="C33" s="7">
        <v>16</v>
      </c>
      <c r="D33" s="28">
        <f t="shared" si="5"/>
        <v>47058.823529411769</v>
      </c>
      <c r="E33" s="112">
        <v>0.8</v>
      </c>
      <c r="F33" s="28">
        <f>D33*E33</f>
        <v>37647.05882352942</v>
      </c>
      <c r="H33" s="7">
        <v>30</v>
      </c>
      <c r="I33" s="28">
        <f t="shared" si="0"/>
        <v>43859.649122807008</v>
      </c>
      <c r="J33" s="112">
        <v>0.75</v>
      </c>
      <c r="K33" s="28">
        <f t="shared" si="4"/>
        <v>32894.736842105252</v>
      </c>
      <c r="M33" s="7">
        <v>65</v>
      </c>
      <c r="N33" s="28">
        <f t="shared" si="1"/>
        <v>39393.939393939399</v>
      </c>
      <c r="O33" s="112">
        <v>0.7</v>
      </c>
      <c r="P33" s="28">
        <f t="shared" si="3"/>
        <v>27575.75757575758</v>
      </c>
    </row>
    <row r="34" spans="1:16">
      <c r="A34" s="5" t="s">
        <v>131</v>
      </c>
      <c r="C34" s="7">
        <v>16</v>
      </c>
      <c r="D34" s="28">
        <f t="shared" si="5"/>
        <v>47058.823529411769</v>
      </c>
      <c r="E34" s="112">
        <v>0.8</v>
      </c>
      <c r="F34" s="28">
        <f>D34*E34</f>
        <v>37647.05882352942</v>
      </c>
      <c r="H34" s="7">
        <v>30</v>
      </c>
      <c r="I34" s="28">
        <f t="shared" si="0"/>
        <v>43859.649122807008</v>
      </c>
      <c r="J34" s="112">
        <v>0.75</v>
      </c>
      <c r="K34" s="28">
        <f t="shared" si="4"/>
        <v>32894.736842105252</v>
      </c>
      <c r="M34" s="7">
        <v>65</v>
      </c>
      <c r="N34" s="28">
        <f t="shared" si="1"/>
        <v>39393.939393939399</v>
      </c>
      <c r="O34" s="112">
        <v>0.7</v>
      </c>
      <c r="P34" s="28">
        <f t="shared" si="3"/>
        <v>27575.75757575758</v>
      </c>
    </row>
    <row r="35" spans="1:16">
      <c r="A35" s="5" t="s">
        <v>132</v>
      </c>
      <c r="C35" s="7">
        <v>16</v>
      </c>
      <c r="D35" s="28">
        <f t="shared" si="5"/>
        <v>47058.823529411769</v>
      </c>
      <c r="E35" s="112">
        <v>0.8</v>
      </c>
      <c r="F35" s="28">
        <f>D35*E35</f>
        <v>37647.05882352942</v>
      </c>
      <c r="H35" s="7">
        <v>30</v>
      </c>
      <c r="I35" s="28">
        <f t="shared" si="0"/>
        <v>43859.649122807008</v>
      </c>
      <c r="J35" s="112">
        <v>0.75</v>
      </c>
      <c r="K35" s="28">
        <f t="shared" si="4"/>
        <v>32894.736842105252</v>
      </c>
      <c r="M35" s="7">
        <v>65</v>
      </c>
      <c r="N35" s="28">
        <f t="shared" si="1"/>
        <v>39393.939393939399</v>
      </c>
      <c r="O35" s="112">
        <v>0.7</v>
      </c>
      <c r="P35" s="28">
        <f t="shared" si="3"/>
        <v>27575.75757575758</v>
      </c>
    </row>
    <row r="36" spans="1:16">
      <c r="A36" s="5" t="s">
        <v>133</v>
      </c>
      <c r="C36" s="7">
        <v>16</v>
      </c>
      <c r="D36" s="28">
        <f t="shared" si="5"/>
        <v>47058.823529411769</v>
      </c>
      <c r="E36" s="112">
        <v>0.8</v>
      </c>
      <c r="F36" s="28">
        <f>D36*E36</f>
        <v>37647.05882352942</v>
      </c>
      <c r="H36" s="7">
        <v>30</v>
      </c>
      <c r="I36" s="28">
        <f t="shared" si="0"/>
        <v>43859.649122807008</v>
      </c>
      <c r="J36" s="112">
        <v>0.75</v>
      </c>
      <c r="K36" s="28">
        <f t="shared" si="4"/>
        <v>32894.736842105252</v>
      </c>
      <c r="M36" s="7">
        <v>65</v>
      </c>
      <c r="N36" s="28">
        <f t="shared" si="1"/>
        <v>39393.939393939399</v>
      </c>
      <c r="O36" s="112">
        <v>0.7</v>
      </c>
      <c r="P36" s="28">
        <f t="shared" si="3"/>
        <v>27575.75757575758</v>
      </c>
    </row>
    <row r="39" spans="1:16" ht="15">
      <c r="D39" s="28"/>
      <c r="E39" s="211"/>
      <c r="F39" s="212"/>
      <c r="G39" s="97"/>
    </row>
    <row r="40" spans="1:16" ht="15">
      <c r="D40" s="28"/>
      <c r="E40" s="211"/>
      <c r="F40" s="212"/>
      <c r="G40" s="97"/>
    </row>
    <row r="41" spans="1:16" ht="15">
      <c r="B41" s="104"/>
      <c r="C41" s="104"/>
      <c r="D41" s="28"/>
      <c r="E41" s="211"/>
      <c r="F41" s="212"/>
      <c r="G41" s="97"/>
    </row>
    <row r="42" spans="1:16" ht="15">
      <c r="D42" s="28"/>
      <c r="E42" s="211"/>
      <c r="F42" s="212"/>
    </row>
    <row r="43" spans="1:16" ht="15">
      <c r="D43" s="28"/>
      <c r="E43" s="211"/>
      <c r="F43" s="212"/>
    </row>
    <row r="44" spans="1:16" ht="15">
      <c r="D44" s="28"/>
      <c r="E44" s="211"/>
      <c r="F44" s="212"/>
    </row>
    <row r="45" spans="1:16" ht="15">
      <c r="D45" s="28"/>
      <c r="E45" s="211"/>
      <c r="F45" s="212"/>
    </row>
    <row r="46" spans="1:16" ht="15">
      <c r="D46" s="28"/>
      <c r="E46" s="211"/>
      <c r="F46" s="212"/>
    </row>
    <row r="47" spans="1:16" ht="15">
      <c r="D47" s="28"/>
      <c r="E47" s="211"/>
      <c r="F47" s="212"/>
    </row>
    <row r="48" spans="1:16" ht="15">
      <c r="D48" s="28"/>
      <c r="E48" s="211"/>
      <c r="F48" s="212"/>
    </row>
    <row r="49" spans="4:6" ht="15">
      <c r="D49" s="28"/>
      <c r="E49" s="211"/>
      <c r="F49" s="212"/>
    </row>
    <row r="50" spans="4:6" ht="15">
      <c r="D50" s="28"/>
      <c r="E50" s="211"/>
      <c r="F50" s="212"/>
    </row>
    <row r="51" spans="4:6" ht="15">
      <c r="D51" s="28"/>
      <c r="E51" s="211"/>
      <c r="F51" s="212"/>
    </row>
    <row r="52" spans="4:6" ht="15">
      <c r="D52" s="28"/>
      <c r="E52" s="211"/>
      <c r="F52" s="212"/>
    </row>
    <row r="53" spans="4:6" ht="15">
      <c r="D53" s="28"/>
      <c r="E53" s="211"/>
      <c r="F53" s="212"/>
    </row>
    <row r="54" spans="4:6" ht="15">
      <c r="D54" s="28"/>
      <c r="E54" s="211"/>
      <c r="F54" s="212"/>
    </row>
    <row r="55" spans="4:6" ht="15">
      <c r="D55" s="28"/>
      <c r="E55" s="211"/>
      <c r="F55" s="212"/>
    </row>
    <row r="56" spans="4:6" ht="15">
      <c r="D56" s="28"/>
      <c r="E56" s="211"/>
      <c r="F56" s="212"/>
    </row>
    <row r="57" spans="4:6" ht="15">
      <c r="D57" s="28"/>
      <c r="E57" s="211"/>
      <c r="F57" s="212"/>
    </row>
    <row r="58" spans="4:6" ht="15">
      <c r="D58" s="28"/>
      <c r="E58" s="211"/>
      <c r="F58" s="212"/>
    </row>
    <row r="59" spans="4:6" ht="15">
      <c r="D59" s="28"/>
      <c r="E59" s="211"/>
      <c r="F59" s="212"/>
    </row>
    <row r="60" spans="4:6" ht="15">
      <c r="D60" s="28"/>
      <c r="E60" s="211"/>
      <c r="F60" s="212"/>
    </row>
    <row r="61" spans="4:6" ht="15">
      <c r="D61" s="28"/>
      <c r="E61" s="211"/>
      <c r="F61" s="212"/>
    </row>
    <row r="62" spans="4:6" ht="15">
      <c r="D62" s="28"/>
      <c r="E62" s="211"/>
      <c r="F62" s="212"/>
    </row>
    <row r="63" spans="4:6" ht="15">
      <c r="D63" s="28"/>
      <c r="E63" s="211"/>
      <c r="F63" s="212"/>
    </row>
  </sheetData>
  <phoneticPr fontId="0" type="noConversion"/>
  <pageMargins left="0.78740157499999996" right="0.78740157499999996" top="0.984251969" bottom="0.984251969" header="0.4921259845" footer="0.4921259845"/>
  <pageSetup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dimension ref="A1:M10317"/>
  <sheetViews>
    <sheetView topLeftCell="A148" zoomScaleNormal="100" workbookViewId="0">
      <selection activeCell="D151" sqref="D151:E151"/>
    </sheetView>
  </sheetViews>
  <sheetFormatPr baseColWidth="10" defaultRowHeight="12.75"/>
  <cols>
    <col min="1" max="1" width="26.5703125" customWidth="1"/>
    <col min="2" max="2" width="12" customWidth="1"/>
    <col min="3" max="3" width="12.7109375" customWidth="1"/>
    <col min="4" max="4" width="13" customWidth="1"/>
    <col min="5" max="5" width="13.140625" style="32" customWidth="1"/>
    <col min="6" max="6" width="12.5703125" customWidth="1"/>
    <col min="7" max="7" width="11.85546875" customWidth="1"/>
    <col min="9" max="9" width="11.5703125" customWidth="1"/>
    <col min="10" max="10" width="9.85546875" customWidth="1"/>
    <col min="11" max="11" width="9.7109375" customWidth="1"/>
    <col min="12" max="12" width="9.85546875" customWidth="1"/>
    <col min="13" max="13" width="11.7109375" customWidth="1"/>
  </cols>
  <sheetData>
    <row r="1" spans="1:13" ht="15" customHeight="1"/>
    <row r="2" spans="1:13" ht="15.75">
      <c r="A2" s="191" t="s">
        <v>134</v>
      </c>
      <c r="B2" s="192"/>
      <c r="C2" s="192"/>
      <c r="D2" s="192"/>
      <c r="E2" s="193"/>
      <c r="F2" s="192"/>
    </row>
    <row r="3" spans="1:13" s="25" customFormat="1" ht="13.5" customHeight="1">
      <c r="A3" s="194"/>
      <c r="B3" s="195"/>
      <c r="C3" s="195"/>
      <c r="D3" s="195"/>
      <c r="E3" s="196"/>
      <c r="F3" s="195"/>
    </row>
    <row r="4" spans="1:13" s="113" customFormat="1">
      <c r="A4" s="22" t="s">
        <v>135</v>
      </c>
      <c r="B4" s="195"/>
      <c r="C4" s="195"/>
      <c r="D4" s="195"/>
      <c r="E4" s="176" t="s">
        <v>136</v>
      </c>
      <c r="F4" s="129" t="s">
        <v>137</v>
      </c>
    </row>
    <row r="5" spans="1:13">
      <c r="A5" t="s">
        <v>138</v>
      </c>
      <c r="E5" s="176" t="s">
        <v>139</v>
      </c>
      <c r="F5" s="129" t="s">
        <v>139</v>
      </c>
    </row>
    <row r="6" spans="1:13">
      <c r="A6" t="s">
        <v>140</v>
      </c>
      <c r="E6" s="176"/>
      <c r="F6" s="129"/>
    </row>
    <row r="7" spans="1:13">
      <c r="B7" s="7">
        <v>100</v>
      </c>
      <c r="C7" t="s">
        <v>141</v>
      </c>
      <c r="D7" s="433"/>
      <c r="E7" s="177">
        <f>B7*B8</f>
        <v>800</v>
      </c>
      <c r="F7" s="363">
        <v>650</v>
      </c>
      <c r="H7" s="104"/>
    </row>
    <row r="8" spans="1:13">
      <c r="B8" s="269">
        <v>8</v>
      </c>
      <c r="C8" t="s">
        <v>142</v>
      </c>
      <c r="D8" s="433"/>
      <c r="E8" s="176"/>
      <c r="F8" s="129"/>
    </row>
    <row r="9" spans="1:13" s="113" customFormat="1">
      <c r="D9" s="433"/>
      <c r="E9" s="48"/>
      <c r="I9" s="436"/>
      <c r="J9" s="48"/>
      <c r="K9" s="48"/>
      <c r="L9" s="48"/>
      <c r="M9" s="48"/>
    </row>
    <row r="10" spans="1:13" s="113" customFormat="1">
      <c r="A10" s="113" t="s">
        <v>143</v>
      </c>
      <c r="B10" s="433"/>
      <c r="C10" s="433"/>
      <c r="F10" s="517">
        <v>4000</v>
      </c>
      <c r="G10" s="433"/>
      <c r="H10" s="104"/>
      <c r="I10" s="518"/>
      <c r="J10" s="521"/>
      <c r="K10" s="522"/>
      <c r="L10" s="522"/>
      <c r="M10" s="522"/>
    </row>
    <row r="11" spans="1:13">
      <c r="A11" s="214"/>
      <c r="B11" s="195"/>
      <c r="C11" s="195"/>
      <c r="D11" s="195"/>
      <c r="E11" s="196"/>
      <c r="F11" s="195"/>
      <c r="I11" s="519"/>
      <c r="J11" s="522"/>
      <c r="K11" s="522"/>
      <c r="L11" s="522"/>
      <c r="M11" s="522"/>
    </row>
    <row r="12" spans="1:13" s="5" customFormat="1">
      <c r="A12" s="22" t="s">
        <v>144</v>
      </c>
      <c r="D12" s="425"/>
      <c r="E12" s="176" t="s">
        <v>136</v>
      </c>
      <c r="F12" s="129" t="s">
        <v>137</v>
      </c>
      <c r="G12" s="113"/>
      <c r="H12" s="104"/>
      <c r="I12" s="519"/>
      <c r="J12" s="522"/>
      <c r="K12" s="522"/>
      <c r="L12" s="522"/>
      <c r="M12" s="522"/>
    </row>
    <row r="13" spans="1:13" s="5" customFormat="1">
      <c r="A13" s="22"/>
      <c r="E13" s="176" t="s">
        <v>139</v>
      </c>
      <c r="F13" s="129" t="s">
        <v>139</v>
      </c>
      <c r="G13" s="433"/>
      <c r="H13" s="104"/>
      <c r="I13" s="519"/>
      <c r="J13" s="522"/>
      <c r="K13" s="522"/>
      <c r="L13" s="522"/>
      <c r="M13" s="522"/>
    </row>
    <row r="14" spans="1:13">
      <c r="A14" t="s">
        <v>145</v>
      </c>
      <c r="B14" s="116"/>
      <c r="F14" s="536">
        <v>567.88</v>
      </c>
      <c r="G14" s="439"/>
      <c r="H14" s="104"/>
      <c r="I14" s="518"/>
      <c r="J14" s="522"/>
      <c r="K14" s="522"/>
      <c r="L14" s="522"/>
      <c r="M14" s="522"/>
    </row>
    <row r="15" spans="1:13">
      <c r="A15" t="s">
        <v>146</v>
      </c>
      <c r="G15" s="25"/>
      <c r="H15" s="104"/>
      <c r="I15" s="435"/>
      <c r="J15" s="523"/>
      <c r="K15" s="523"/>
      <c r="L15" s="523"/>
      <c r="M15" s="523"/>
    </row>
    <row r="16" spans="1:13">
      <c r="A16" t="s">
        <v>147</v>
      </c>
      <c r="B16" s="122">
        <v>2666</v>
      </c>
      <c r="C16" t="s">
        <v>23</v>
      </c>
      <c r="D16" s="433"/>
      <c r="E16" s="178"/>
      <c r="F16" s="40"/>
      <c r="G16" s="25"/>
      <c r="H16" s="104"/>
      <c r="I16" s="435"/>
      <c r="J16" s="523"/>
      <c r="K16" s="523"/>
      <c r="L16" s="523"/>
      <c r="M16" s="523"/>
    </row>
    <row r="17" spans="1:13">
      <c r="B17" s="112">
        <v>0.1</v>
      </c>
      <c r="C17" t="s">
        <v>148</v>
      </c>
      <c r="E17" s="516" t="s">
        <v>471</v>
      </c>
      <c r="F17" s="269">
        <f>B16*B17</f>
        <v>266.60000000000002</v>
      </c>
      <c r="G17" s="25"/>
      <c r="H17" s="104"/>
      <c r="I17" s="520"/>
      <c r="J17" s="523"/>
      <c r="K17" s="523"/>
      <c r="L17" s="523"/>
      <c r="M17" s="523"/>
    </row>
    <row r="18" spans="1:13">
      <c r="A18" t="s">
        <v>149</v>
      </c>
      <c r="F18" s="269">
        <v>84.73</v>
      </c>
      <c r="G18" s="439"/>
      <c r="H18" s="104"/>
      <c r="I18" s="433"/>
      <c r="J18" s="32"/>
      <c r="K18" s="31"/>
      <c r="L18" s="31"/>
      <c r="M18" s="31"/>
    </row>
    <row r="19" spans="1:13">
      <c r="A19" t="s">
        <v>150</v>
      </c>
      <c r="F19" s="537">
        <v>55.19</v>
      </c>
      <c r="G19" s="439"/>
      <c r="H19" s="179"/>
      <c r="I19" s="433"/>
      <c r="J19" s="25"/>
    </row>
    <row r="20" spans="1:13">
      <c r="A20" t="s">
        <v>151</v>
      </c>
      <c r="F20" s="269">
        <v>31.59</v>
      </c>
      <c r="G20" s="439"/>
      <c r="H20" s="179"/>
      <c r="I20" s="433"/>
      <c r="J20" s="104"/>
    </row>
    <row r="21" spans="1:13">
      <c r="A21" t="s">
        <v>152</v>
      </c>
      <c r="B21" s="26"/>
      <c r="F21" s="269">
        <v>24.44</v>
      </c>
      <c r="G21" s="439"/>
      <c r="H21" s="179"/>
      <c r="I21" s="433"/>
      <c r="J21" s="25"/>
    </row>
    <row r="22" spans="1:13">
      <c r="A22" s="5"/>
      <c r="B22" s="26"/>
      <c r="E22" s="179"/>
      <c r="F22" s="116"/>
      <c r="G22" s="25"/>
      <c r="H22" s="104"/>
      <c r="I22" s="25"/>
      <c r="J22" s="25"/>
    </row>
    <row r="23" spans="1:13">
      <c r="A23" s="426" t="s">
        <v>443</v>
      </c>
      <c r="B23" s="26"/>
      <c r="E23" s="179"/>
      <c r="F23" s="536">
        <f>2*B134</f>
        <v>34.799999999999997</v>
      </c>
      <c r="G23" s="433"/>
      <c r="H23" s="62"/>
      <c r="I23" s="476"/>
      <c r="J23" s="25"/>
    </row>
    <row r="24" spans="1:13">
      <c r="A24" s="5" t="s">
        <v>153</v>
      </c>
      <c r="B24" s="26"/>
      <c r="E24" s="179"/>
      <c r="F24" s="269">
        <v>25</v>
      </c>
      <c r="G24" s="433"/>
      <c r="H24" s="104"/>
      <c r="I24" s="476"/>
      <c r="J24" s="25"/>
    </row>
    <row r="25" spans="1:13">
      <c r="A25" s="5" t="s">
        <v>154</v>
      </c>
      <c r="B25" s="5"/>
      <c r="F25" s="124"/>
      <c r="G25" s="25"/>
      <c r="H25" s="25"/>
      <c r="I25" s="25"/>
      <c r="J25" s="25"/>
    </row>
    <row r="26" spans="1:13">
      <c r="B26" s="7">
        <v>4</v>
      </c>
      <c r="C26" t="s">
        <v>155</v>
      </c>
      <c r="D26" s="25"/>
      <c r="E26" s="179">
        <f>B26*B27</f>
        <v>189</v>
      </c>
      <c r="F26" s="116"/>
      <c r="G26" s="433"/>
      <c r="H26" s="25"/>
      <c r="I26" s="25"/>
      <c r="J26" s="25"/>
    </row>
    <row r="27" spans="1:13">
      <c r="B27" s="122">
        <v>47.25</v>
      </c>
      <c r="C27" t="s">
        <v>156</v>
      </c>
      <c r="D27" s="433"/>
      <c r="E27" s="179"/>
      <c r="F27" s="124"/>
      <c r="G27" s="25"/>
      <c r="H27" s="25"/>
      <c r="I27" s="433"/>
      <c r="J27" s="25"/>
    </row>
    <row r="28" spans="1:13">
      <c r="B28" s="26"/>
      <c r="D28" s="25"/>
      <c r="E28" s="179"/>
      <c r="F28" s="124"/>
      <c r="G28" s="25"/>
      <c r="H28" s="25"/>
      <c r="I28" s="25"/>
      <c r="J28" s="25"/>
    </row>
    <row r="29" spans="1:13">
      <c r="B29" s="26"/>
      <c r="D29" s="25"/>
      <c r="E29" s="179"/>
      <c r="F29" s="124"/>
      <c r="G29" s="25"/>
      <c r="H29" s="25"/>
      <c r="I29" s="25"/>
      <c r="J29" s="25"/>
    </row>
    <row r="30" spans="1:13">
      <c r="A30" t="s">
        <v>157</v>
      </c>
      <c r="B30" s="7">
        <v>25</v>
      </c>
      <c r="C30" t="s">
        <v>155</v>
      </c>
      <c r="D30" s="25"/>
      <c r="E30" s="179">
        <f>B30*B31</f>
        <v>225</v>
      </c>
      <c r="F30" s="269">
        <f>5.33*B30/1.4</f>
        <v>95.178571428571431</v>
      </c>
      <c r="G30" s="439"/>
      <c r="H30" s="104"/>
      <c r="I30" s="433"/>
      <c r="J30" s="25"/>
    </row>
    <row r="31" spans="1:13">
      <c r="B31" s="122">
        <v>9</v>
      </c>
      <c r="C31" t="s">
        <v>156</v>
      </c>
      <c r="D31" s="433"/>
      <c r="E31" s="180"/>
      <c r="F31" s="127"/>
      <c r="G31" s="25"/>
      <c r="H31" s="104"/>
      <c r="I31" s="25"/>
      <c r="J31" s="25"/>
    </row>
    <row r="32" spans="1:13">
      <c r="A32" s="25" t="s">
        <v>158</v>
      </c>
      <c r="D32" s="25"/>
      <c r="E32" s="179"/>
      <c r="F32" s="535">
        <f>F21</f>
        <v>24.44</v>
      </c>
      <c r="G32" s="439"/>
      <c r="H32" s="25"/>
      <c r="I32" s="433"/>
      <c r="J32" s="25"/>
    </row>
    <row r="33" spans="1:10">
      <c r="A33" s="25"/>
      <c r="D33" s="25"/>
      <c r="E33" s="179"/>
      <c r="F33" s="123"/>
      <c r="G33" s="25"/>
      <c r="H33" s="25"/>
      <c r="I33" s="25"/>
      <c r="J33" s="25"/>
    </row>
    <row r="34" spans="1:10">
      <c r="A34" s="75" t="s">
        <v>159</v>
      </c>
      <c r="B34" s="66"/>
      <c r="D34" s="25"/>
      <c r="E34" s="179"/>
      <c r="F34" s="124"/>
      <c r="G34" s="25"/>
      <c r="H34" s="104"/>
      <c r="I34" s="25"/>
      <c r="J34" s="25"/>
    </row>
    <row r="35" spans="1:10">
      <c r="B35" s="122">
        <v>10</v>
      </c>
      <c r="C35" t="s">
        <v>106</v>
      </c>
      <c r="D35" s="25"/>
      <c r="E35" s="172">
        <f>B35*B36</f>
        <v>138.80000000000001</v>
      </c>
      <c r="F35" s="124"/>
      <c r="G35" s="25"/>
      <c r="H35" s="25"/>
      <c r="I35" s="25"/>
      <c r="J35" s="25"/>
    </row>
    <row r="36" spans="1:10">
      <c r="B36" s="504">
        <v>13.88</v>
      </c>
      <c r="C36" t="s">
        <v>160</v>
      </c>
      <c r="D36" s="433"/>
      <c r="E36" s="172"/>
      <c r="F36" s="124"/>
      <c r="G36" s="25"/>
      <c r="H36" s="25"/>
      <c r="I36" s="25"/>
      <c r="J36" s="25"/>
    </row>
    <row r="37" spans="1:10">
      <c r="A37" s="25" t="s">
        <v>161</v>
      </c>
      <c r="E37" s="179"/>
      <c r="F37" s="123">
        <v>43.36</v>
      </c>
      <c r="G37" s="439"/>
      <c r="H37" s="25"/>
      <c r="I37" s="433"/>
      <c r="J37" s="25"/>
    </row>
    <row r="38" spans="1:10">
      <c r="A38" s="25" t="s">
        <v>162</v>
      </c>
      <c r="E38" s="179"/>
      <c r="F38" s="123">
        <v>27.35</v>
      </c>
      <c r="G38" s="439"/>
      <c r="H38" s="25"/>
      <c r="I38" s="433"/>
      <c r="J38" s="25"/>
    </row>
    <row r="39" spans="1:10">
      <c r="A39" s="25" t="s">
        <v>163</v>
      </c>
      <c r="E39" s="179"/>
      <c r="F39" s="535">
        <f>F18</f>
        <v>84.73</v>
      </c>
      <c r="G39" s="439"/>
      <c r="H39" s="104"/>
      <c r="I39" s="433"/>
      <c r="J39" s="25"/>
    </row>
    <row r="40" spans="1:10">
      <c r="E40" s="178"/>
      <c r="F40" s="40"/>
      <c r="G40" s="25"/>
      <c r="H40" s="25"/>
      <c r="I40" s="25"/>
      <c r="J40" s="25"/>
    </row>
    <row r="41" spans="1:10">
      <c r="A41" s="25" t="s">
        <v>164</v>
      </c>
      <c r="E41" s="178"/>
      <c r="F41" s="40"/>
    </row>
    <row r="42" spans="1:10">
      <c r="A42" s="433" t="s">
        <v>444</v>
      </c>
      <c r="B42" s="7">
        <v>920</v>
      </c>
      <c r="C42" t="s">
        <v>106</v>
      </c>
      <c r="D42" s="25"/>
      <c r="E42" s="178">
        <f>(B42*B43)/1000</f>
        <v>632.04</v>
      </c>
      <c r="F42" s="40"/>
    </row>
    <row r="43" spans="1:10">
      <c r="A43" s="25"/>
      <c r="B43" s="122">
        <v>687</v>
      </c>
      <c r="C43" t="s">
        <v>165</v>
      </c>
      <c r="D43" s="433"/>
      <c r="E43" s="178"/>
      <c r="F43" s="40"/>
      <c r="H43" s="26"/>
      <c r="I43" s="426"/>
    </row>
    <row r="44" spans="1:10">
      <c r="A44" s="25" t="s">
        <v>166</v>
      </c>
      <c r="B44" s="122">
        <v>450</v>
      </c>
      <c r="C44" t="s">
        <v>106</v>
      </c>
      <c r="D44" s="25"/>
      <c r="E44" s="178">
        <f>(B44*B45)/1000</f>
        <v>276.3</v>
      </c>
      <c r="F44" s="40"/>
    </row>
    <row r="45" spans="1:10">
      <c r="A45" s="25"/>
      <c r="B45" s="122">
        <v>614</v>
      </c>
      <c r="C45" t="s">
        <v>165</v>
      </c>
      <c r="D45" s="433"/>
      <c r="E45" s="178"/>
      <c r="F45" s="40"/>
      <c r="I45" s="426"/>
    </row>
    <row r="46" spans="1:10">
      <c r="A46" s="25" t="s">
        <v>167</v>
      </c>
      <c r="E46" s="178"/>
      <c r="F46" s="535">
        <f>F21</f>
        <v>24.44</v>
      </c>
      <c r="G46" s="437"/>
      <c r="I46" s="426"/>
    </row>
    <row r="47" spans="1:10">
      <c r="A47" s="25"/>
      <c r="E47" s="178"/>
      <c r="F47" s="123"/>
    </row>
    <row r="48" spans="1:10">
      <c r="A48" s="25" t="s">
        <v>168</v>
      </c>
      <c r="B48" s="25"/>
      <c r="E48" s="221">
        <v>0</v>
      </c>
      <c r="F48" s="333">
        <v>0</v>
      </c>
    </row>
    <row r="49" spans="1:13">
      <c r="A49" s="25"/>
      <c r="B49" s="25"/>
      <c r="C49" s="25"/>
      <c r="D49" s="25"/>
      <c r="E49"/>
      <c r="H49" s="32"/>
      <c r="I49" s="130"/>
    </row>
    <row r="50" spans="1:13" s="5" customFormat="1" ht="13.5" customHeight="1">
      <c r="A50" s="215" t="s">
        <v>49</v>
      </c>
      <c r="B50" s="113"/>
      <c r="C50" s="113"/>
      <c r="D50" s="113"/>
      <c r="E50" s="216">
        <f>Rendement!$C$7</f>
        <v>2941.1764705882356</v>
      </c>
      <c r="F50" s="216">
        <f>Rendement!$G$7</f>
        <v>1461.988304093567</v>
      </c>
      <c r="G50" s="216">
        <f>Rendement!$K$7</f>
        <v>606.06060606060612</v>
      </c>
      <c r="H50" s="48"/>
    </row>
    <row r="51" spans="1:13" ht="13.5" customHeight="1">
      <c r="A51" s="62" t="s">
        <v>169</v>
      </c>
      <c r="B51" s="62"/>
      <c r="C51" s="62"/>
      <c r="D51" s="62"/>
      <c r="E51" s="185"/>
      <c r="F51" s="185"/>
      <c r="G51" s="185"/>
      <c r="H51" s="32"/>
    </row>
    <row r="52" spans="1:13">
      <c r="A52" t="s">
        <v>170</v>
      </c>
      <c r="E52" s="73">
        <f>SUM($E14:$E48)</f>
        <v>1461.1399999999999</v>
      </c>
      <c r="F52" s="73">
        <f>SUM($E14:$E48)</f>
        <v>1461.1399999999999</v>
      </c>
      <c r="G52" s="73">
        <f>SUM($E14:$E48)</f>
        <v>1461.1399999999999</v>
      </c>
      <c r="H52" s="32"/>
    </row>
    <row r="53" spans="1:13">
      <c r="A53" s="25" t="s">
        <v>171</v>
      </c>
      <c r="B53" s="25"/>
      <c r="C53" s="25"/>
      <c r="D53" s="25"/>
      <c r="E53" s="73">
        <f>SUM($F14:$F48)</f>
        <v>1389.7285714285713</v>
      </c>
      <c r="F53" s="73">
        <f>SUM($F14:$F48)</f>
        <v>1389.7285714285713</v>
      </c>
      <c r="G53" s="73">
        <f>SUM($F14:$F48)</f>
        <v>1389.7285714285713</v>
      </c>
      <c r="H53" s="32"/>
      <c r="I53" s="26"/>
      <c r="J53" s="132"/>
    </row>
    <row r="54" spans="1:13">
      <c r="E54" s="72"/>
      <c r="F54" s="72"/>
      <c r="G54" s="72"/>
      <c r="H54" s="32"/>
      <c r="I54" s="26"/>
      <c r="J54" s="132"/>
    </row>
    <row r="55" spans="1:13" s="5" customFormat="1">
      <c r="A55" s="22" t="s">
        <v>172</v>
      </c>
      <c r="B55" s="22"/>
      <c r="C55" s="22"/>
      <c r="D55" s="22"/>
      <c r="E55" s="114"/>
      <c r="F55" s="114"/>
      <c r="G55" s="114"/>
      <c r="H55" s="48"/>
      <c r="I55" s="26"/>
      <c r="J55" s="132"/>
    </row>
    <row r="56" spans="1:13" ht="15.75">
      <c r="A56" s="7" t="s">
        <v>173</v>
      </c>
      <c r="B56" s="484"/>
      <c r="C56" s="524"/>
      <c r="D56" s="61"/>
      <c r="E56" s="142"/>
      <c r="F56" s="141"/>
      <c r="G56" s="143" t="s">
        <v>174</v>
      </c>
      <c r="H56" s="484"/>
      <c r="I56" s="524"/>
      <c r="J56" s="132"/>
      <c r="K56" s="25"/>
      <c r="L56" s="25"/>
      <c r="M56" s="25"/>
    </row>
    <row r="57" spans="1:13">
      <c r="A57" t="s">
        <v>175</v>
      </c>
      <c r="E57" s="73">
        <f>IF(Tuteurage!BA12=1,Tuteurage!BC13,IF(Tuteurage!BA12=2,Tuteurage!BC14,IF(Tuteurage!BA12=3,Tuteurage!BC15,IF(Tuteurage!BA12=4,Tuteurage!BC16))))</f>
        <v>10683.61817318849</v>
      </c>
      <c r="F57" s="73">
        <f>IF(Tuteurage!BA12=1,Tuteurage!BD13,IF(Tuteurage!BA12=2,Tuteurage!BD14,IF(Tuteurage!BA12=3,Tuteurage!BD15,IF(Tuteurage!BA12=4,Tuteurage!BD16))))</f>
        <v>6551.5992279295497</v>
      </c>
      <c r="G57" s="73">
        <f>(Tuteurage!BE12)</f>
        <v>2496.969696969697</v>
      </c>
      <c r="H57" s="32"/>
      <c r="J57" s="25"/>
      <c r="K57" s="25"/>
      <c r="L57" s="25"/>
      <c r="M57" s="25"/>
    </row>
    <row r="58" spans="1:13">
      <c r="E58" s="73"/>
      <c r="F58" s="73"/>
      <c r="G58" s="73"/>
      <c r="H58" s="32"/>
      <c r="J58" s="25"/>
      <c r="K58" s="25"/>
      <c r="L58" s="25"/>
      <c r="M58" s="25"/>
    </row>
    <row r="59" spans="1:13" s="5" customFormat="1">
      <c r="A59" s="62" t="s">
        <v>176</v>
      </c>
      <c r="E59" s="48"/>
      <c r="H59" s="48"/>
    </row>
    <row r="60" spans="1:13" s="26" customFormat="1">
      <c r="A60" s="113" t="s">
        <v>177</v>
      </c>
      <c r="B60" s="7">
        <v>50</v>
      </c>
      <c r="C60" s="109" t="s">
        <v>106</v>
      </c>
      <c r="E60" s="179">
        <f>$B60*$B61*(1-Pesticide!C135)</f>
        <v>145.29411764705884</v>
      </c>
      <c r="F60" s="179">
        <f>$B60*$B61*(1-Pesticide!D135)</f>
        <v>144.44444444444446</v>
      </c>
      <c r="G60" s="179">
        <f>$B60*$B61*(1-Pesticide!E135)</f>
        <v>165.45454545454544</v>
      </c>
      <c r="H60" s="182"/>
    </row>
    <row r="61" spans="1:13" s="26" customFormat="1">
      <c r="A61" s="104"/>
      <c r="B61" s="504">
        <v>5.2</v>
      </c>
      <c r="C61" s="109" t="s">
        <v>160</v>
      </c>
      <c r="D61" s="433"/>
      <c r="E61" s="182"/>
      <c r="H61" s="104"/>
      <c r="I61" s="104"/>
      <c r="J61" s="104"/>
      <c r="K61" s="104"/>
      <c r="L61" s="104"/>
    </row>
    <row r="62" spans="1:13">
      <c r="A62" s="25" t="s">
        <v>178</v>
      </c>
      <c r="E62" s="123">
        <f>$F$37</f>
        <v>43.36</v>
      </c>
      <c r="F62" s="123">
        <f t="shared" ref="F62:G62" si="0">$F$37</f>
        <v>43.36</v>
      </c>
      <c r="G62" s="123">
        <f t="shared" si="0"/>
        <v>43.36</v>
      </c>
      <c r="H62" s="439"/>
      <c r="I62" s="25"/>
    </row>
    <row r="63" spans="1:13">
      <c r="A63" t="s">
        <v>179</v>
      </c>
      <c r="E63" s="73">
        <f>SUM(E60:E62)</f>
        <v>188.65411764705885</v>
      </c>
      <c r="F63" s="73">
        <f>SUM(F60:F62)</f>
        <v>187.80444444444447</v>
      </c>
      <c r="G63" s="73">
        <f>SUM(G60:G62)</f>
        <v>208.81454545454545</v>
      </c>
      <c r="H63" s="182"/>
      <c r="I63" s="25"/>
    </row>
    <row r="64" spans="1:13">
      <c r="E64" s="73"/>
      <c r="F64" s="73"/>
      <c r="G64" s="73"/>
      <c r="H64" s="182"/>
      <c r="I64" s="25"/>
    </row>
    <row r="65" spans="1:13">
      <c r="A65" s="159"/>
      <c r="B65" s="159"/>
      <c r="C65" s="385" t="s">
        <v>180</v>
      </c>
      <c r="D65" s="385"/>
      <c r="E65" s="289"/>
      <c r="F65" s="290"/>
      <c r="G65" s="289"/>
      <c r="H65" s="174"/>
    </row>
    <row r="66" spans="1:13" s="5" customFormat="1">
      <c r="A66" s="22" t="s">
        <v>47</v>
      </c>
      <c r="B66" s="22"/>
      <c r="C66" s="22"/>
      <c r="D66" s="62"/>
      <c r="E66" s="114"/>
      <c r="F66" s="126"/>
      <c r="G66" s="114"/>
      <c r="H66" s="253"/>
    </row>
    <row r="67" spans="1:13">
      <c r="A67" t="s">
        <v>181</v>
      </c>
      <c r="B67" s="525">
        <v>8</v>
      </c>
      <c r="C67" s="72" t="s">
        <v>182</v>
      </c>
      <c r="D67" s="433"/>
      <c r="E67" s="73">
        <f>$B67*E50</f>
        <v>23529.411764705885</v>
      </c>
      <c r="F67" s="73">
        <f>$B67*F50</f>
        <v>11695.906432748536</v>
      </c>
      <c r="G67" s="73">
        <f>$B67*G50</f>
        <v>4848.484848484849</v>
      </c>
      <c r="H67" s="32"/>
    </row>
    <row r="68" spans="1:13">
      <c r="A68" s="426" t="s">
        <v>183</v>
      </c>
      <c r="B68" s="269">
        <v>1.25</v>
      </c>
      <c r="C68" s="72" t="s">
        <v>182</v>
      </c>
      <c r="D68" s="25"/>
      <c r="E68" s="138">
        <f>$B68*E50</f>
        <v>3676.4705882352946</v>
      </c>
      <c r="F68" s="73">
        <f>$B68*F50</f>
        <v>1827.4853801169588</v>
      </c>
      <c r="G68" s="73">
        <f>$B68*G50</f>
        <v>757.57575757575762</v>
      </c>
      <c r="H68" s="32"/>
    </row>
    <row r="69" spans="1:13">
      <c r="D69" s="25"/>
      <c r="H69" s="175"/>
    </row>
    <row r="70" spans="1:13" s="84" customFormat="1">
      <c r="A70" s="22" t="s">
        <v>184</v>
      </c>
      <c r="C70" s="22"/>
      <c r="D70" s="62"/>
      <c r="E70" s="254"/>
      <c r="F70" s="255"/>
      <c r="G70" s="256"/>
      <c r="H70" s="254"/>
      <c r="I70" s="62"/>
      <c r="J70" s="62"/>
      <c r="K70" s="62"/>
      <c r="L70" s="62"/>
      <c r="M70" s="62"/>
    </row>
    <row r="71" spans="1:13">
      <c r="A71" t="s">
        <v>185</v>
      </c>
      <c r="D71" s="433"/>
      <c r="E71" s="526">
        <v>34290</v>
      </c>
      <c r="F71" s="380">
        <v>29330</v>
      </c>
      <c r="G71" s="527">
        <v>27550</v>
      </c>
      <c r="H71" s="466"/>
      <c r="I71" s="25"/>
      <c r="J71" s="25"/>
      <c r="K71" s="25"/>
      <c r="L71" s="25"/>
      <c r="M71" s="25"/>
    </row>
    <row r="72" spans="1:13">
      <c r="A72" s="7" t="s">
        <v>186</v>
      </c>
      <c r="B72" s="7"/>
      <c r="C72" s="7"/>
      <c r="D72" s="122"/>
      <c r="E72" s="189">
        <f>(E71/15)/E50</f>
        <v>0.77723999999999993</v>
      </c>
      <c r="F72" s="189">
        <f>(F71/15)/F50</f>
        <v>1.3374480000000002</v>
      </c>
      <c r="G72" s="189">
        <f>(G71/15)/G50</f>
        <v>3.0305</v>
      </c>
    </row>
    <row r="73" spans="1:13" s="5" customFormat="1">
      <c r="A73" s="5" t="s">
        <v>187</v>
      </c>
      <c r="E73" s="73">
        <f>E72*E50</f>
        <v>2286</v>
      </c>
      <c r="F73" s="73">
        <f>F72*F50</f>
        <v>1955.3333333333333</v>
      </c>
      <c r="G73" s="73">
        <f>G72*G50</f>
        <v>1836.6666666666667</v>
      </c>
      <c r="H73" s="48"/>
    </row>
    <row r="74" spans="1:13" s="186" customFormat="1">
      <c r="A74" s="7"/>
      <c r="B74" s="7"/>
      <c r="C74" s="7"/>
      <c r="D74" s="7"/>
      <c r="E74" s="188"/>
      <c r="F74" s="188"/>
      <c r="G74" s="188"/>
      <c r="H74" s="187"/>
    </row>
    <row r="75" spans="1:13" s="5" customFormat="1">
      <c r="A75" s="62" t="s">
        <v>188</v>
      </c>
      <c r="B75" s="62"/>
      <c r="C75" s="62"/>
      <c r="D75" s="62"/>
      <c r="H75" s="257"/>
      <c r="I75" s="258"/>
      <c r="J75" s="258"/>
    </row>
    <row r="76" spans="1:13">
      <c r="A76" s="109" t="s">
        <v>189</v>
      </c>
      <c r="B76" s="7">
        <v>20</v>
      </c>
      <c r="C76" s="109" t="s">
        <v>190</v>
      </c>
      <c r="D76" s="217"/>
      <c r="E76" s="251">
        <f>($B76/1000)*E50*$B77</f>
        <v>192.94117647058823</v>
      </c>
      <c r="F76" s="251">
        <f>($B76/1000)*F50*$B77</f>
        <v>95.906432748537995</v>
      </c>
      <c r="G76" s="251">
        <f>($B76/1000)*G50*$B77</f>
        <v>39.757575757575758</v>
      </c>
    </row>
    <row r="77" spans="1:13">
      <c r="A77" s="26"/>
      <c r="B77" s="504">
        <v>3.28</v>
      </c>
      <c r="C77" s="109" t="s">
        <v>160</v>
      </c>
      <c r="D77" s="433"/>
      <c r="E77" s="182"/>
      <c r="F77" s="26"/>
      <c r="G77" s="26"/>
      <c r="I77" s="426"/>
    </row>
    <row r="78" spans="1:13">
      <c r="A78" s="109" t="s">
        <v>191</v>
      </c>
      <c r="B78" s="528">
        <v>50</v>
      </c>
      <c r="C78" s="109" t="s">
        <v>190</v>
      </c>
      <c r="D78" s="433"/>
      <c r="E78" s="251">
        <f>($B78/1000)*E50*$B79</f>
        <v>77.352941176470608</v>
      </c>
      <c r="F78" s="251">
        <f>($B78/1000)*F50*$B79</f>
        <v>38.450292397660817</v>
      </c>
      <c r="G78" s="251">
        <f>($B78/1000)*G50*$B79</f>
        <v>15.939393939393943</v>
      </c>
      <c r="I78" s="426"/>
    </row>
    <row r="79" spans="1:13">
      <c r="A79" s="109"/>
      <c r="B79" s="528">
        <v>0.52600000000000002</v>
      </c>
      <c r="C79" s="109" t="s">
        <v>160</v>
      </c>
      <c r="D79" s="433"/>
      <c r="E79" s="251"/>
      <c r="F79" s="252"/>
      <c r="G79" s="252"/>
      <c r="I79" s="426"/>
    </row>
    <row r="80" spans="1:13">
      <c r="B80" s="25"/>
      <c r="D80" s="104"/>
      <c r="E80" s="73">
        <f>SUM(E78:E79)</f>
        <v>77.352941176470608</v>
      </c>
      <c r="F80" s="73">
        <f>SUM(F78:F79)</f>
        <v>38.450292397660817</v>
      </c>
      <c r="G80" s="73">
        <f>SUM(G78:G79)</f>
        <v>15.939393939393943</v>
      </c>
      <c r="H80" s="32"/>
    </row>
    <row r="81" spans="1:8">
      <c r="A81" s="109"/>
      <c r="B81" s="7"/>
      <c r="C81" s="132"/>
      <c r="D81" s="26"/>
      <c r="E81" s="182"/>
      <c r="F81" s="26"/>
      <c r="G81" s="26"/>
    </row>
    <row r="82" spans="1:8" s="5" customFormat="1">
      <c r="A82" s="22" t="s">
        <v>192</v>
      </c>
      <c r="C82" s="132"/>
      <c r="E82" s="73">
        <f>Pesticide!C144</f>
        <v>959.40925508870225</v>
      </c>
      <c r="F82" s="73">
        <f>Pesticide!E144</f>
        <v>726.32428001485187</v>
      </c>
      <c r="G82" s="73">
        <f>Pesticide!G144</f>
        <v>548.2582962000962</v>
      </c>
      <c r="H82" s="48"/>
    </row>
    <row r="83" spans="1:8">
      <c r="A83" s="5"/>
      <c r="B83" s="5"/>
      <c r="C83" s="132"/>
      <c r="D83" s="5"/>
      <c r="E83" s="73"/>
      <c r="F83" s="73"/>
      <c r="G83" s="73"/>
      <c r="H83" s="32"/>
    </row>
    <row r="84" spans="1:8">
      <c r="E84" s="72"/>
      <c r="F84" s="72"/>
      <c r="G84" s="72"/>
      <c r="H84" s="32"/>
    </row>
    <row r="85" spans="1:8" s="6" customFormat="1" ht="15.75">
      <c r="A85" s="39" t="s">
        <v>193</v>
      </c>
      <c r="B85" s="39"/>
      <c r="C85" s="39"/>
      <c r="D85" s="39"/>
      <c r="E85" s="249">
        <f>SUM(E52:E53,E57,E67,E68,E73,E80,E82,E63)</f>
        <v>44251.785411470461</v>
      </c>
      <c r="F85" s="249">
        <f>SUM(F52:F53,F57,F67,F68,F73,F80,F82,F63)</f>
        <v>25833.771962413906</v>
      </c>
      <c r="G85" s="249">
        <f>SUM(G52:G53,G57,G67,G68,G73,G80,G82,G63)</f>
        <v>13563.577776719576</v>
      </c>
      <c r="H85" s="250"/>
    </row>
    <row r="86" spans="1:8">
      <c r="E86"/>
      <c r="H86" s="32"/>
    </row>
    <row r="87" spans="1:8">
      <c r="E87"/>
      <c r="H87" s="32"/>
    </row>
    <row r="88" spans="1:8" ht="15.75">
      <c r="A88" s="191" t="s">
        <v>194</v>
      </c>
      <c r="B88" s="191"/>
      <c r="C88" s="191"/>
      <c r="D88" s="191"/>
      <c r="E88" s="192"/>
      <c r="F88" s="192"/>
      <c r="G88" s="192"/>
      <c r="H88" s="32"/>
    </row>
    <row r="89" spans="1:8" s="31" customFormat="1" ht="15.75">
      <c r="A89" s="198" t="s">
        <v>195</v>
      </c>
      <c r="B89" s="199"/>
      <c r="C89" s="199"/>
      <c r="D89" s="199"/>
      <c r="E89" s="171"/>
      <c r="F89" s="171"/>
      <c r="G89" s="171"/>
      <c r="H89" s="32"/>
    </row>
    <row r="90" spans="1:8" s="25" customFormat="1" ht="15.75">
      <c r="A90" s="197"/>
      <c r="B90" s="183"/>
      <c r="C90" s="183"/>
      <c r="D90" s="183"/>
      <c r="E90" s="32"/>
      <c r="F90" s="32"/>
      <c r="G90" s="32"/>
      <c r="H90" s="32"/>
    </row>
    <row r="91" spans="1:8" s="5" customFormat="1" ht="13.5" customHeight="1">
      <c r="A91" s="215" t="s">
        <v>49</v>
      </c>
      <c r="B91" s="215"/>
      <c r="C91" s="215"/>
      <c r="D91" s="215"/>
      <c r="E91" s="216">
        <f>Rendement!$C$7</f>
        <v>2941.1764705882356</v>
      </c>
      <c r="F91" s="216">
        <f>Rendement!$G$7</f>
        <v>1461.988304093567</v>
      </c>
      <c r="G91" s="216">
        <f>Rendement!$K$7</f>
        <v>606.06060606060612</v>
      </c>
      <c r="H91" s="48"/>
    </row>
    <row r="92" spans="1:8">
      <c r="A92" s="22"/>
      <c r="B92" s="22"/>
      <c r="C92" s="22"/>
      <c r="D92" s="22"/>
      <c r="E92"/>
      <c r="H92" s="32"/>
    </row>
    <row r="93" spans="1:8" s="5" customFormat="1">
      <c r="A93" s="22" t="s">
        <v>192</v>
      </c>
      <c r="E93" s="73">
        <f>Pesticide!C145</f>
        <v>492.55584705882353</v>
      </c>
      <c r="F93" s="73">
        <f>Pesticide!E145</f>
        <v>494.26264444444439</v>
      </c>
      <c r="G93" s="73">
        <f>AVERAGE(Pesticide!G145:G146)</f>
        <v>486.87729999999993</v>
      </c>
      <c r="H93" s="48"/>
    </row>
    <row r="94" spans="1:8" ht="15.75">
      <c r="A94" s="39"/>
      <c r="B94" s="26"/>
      <c r="C94" s="26"/>
      <c r="D94" s="26"/>
      <c r="E94" s="73"/>
      <c r="F94" s="73"/>
      <c r="G94" s="73"/>
      <c r="H94" s="32"/>
    </row>
    <row r="95" spans="1:8" s="5" customFormat="1">
      <c r="A95" s="22" t="s">
        <v>196</v>
      </c>
      <c r="B95" s="26"/>
      <c r="C95" s="26"/>
      <c r="D95" s="26"/>
      <c r="E95" s="48"/>
      <c r="H95" s="48"/>
    </row>
    <row r="96" spans="1:8">
      <c r="A96" s="5" t="s">
        <v>191</v>
      </c>
      <c r="B96" s="122"/>
      <c r="C96" s="26"/>
      <c r="D96" s="26"/>
      <c r="E96" s="7">
        <v>150</v>
      </c>
      <c r="F96" s="7">
        <v>200</v>
      </c>
      <c r="G96" s="7">
        <v>300</v>
      </c>
      <c r="H96" s="32" t="s">
        <v>190</v>
      </c>
    </row>
    <row r="97" spans="1:11">
      <c r="A97" s="26"/>
      <c r="B97" s="528">
        <v>0.52500000000000002</v>
      </c>
      <c r="C97" s="5" t="s">
        <v>160</v>
      </c>
      <c r="D97" s="26"/>
      <c r="E97" s="125">
        <f>(E96/1000)*$B97*E91</f>
        <v>231.61764705882356</v>
      </c>
      <c r="F97" s="125">
        <f>(F96/1000)*$B97*F91</f>
        <v>153.50877192982455</v>
      </c>
      <c r="G97" s="125">
        <f>(G96/1000)*$B97*G91</f>
        <v>95.454545454545467</v>
      </c>
      <c r="H97" s="32"/>
    </row>
    <row r="98" spans="1:11">
      <c r="A98" s="5"/>
      <c r="B98" s="113"/>
      <c r="C98" s="5"/>
      <c r="D98" s="5"/>
      <c r="E98"/>
      <c r="H98" s="32"/>
    </row>
    <row r="99" spans="1:11" s="5" customFormat="1">
      <c r="A99" s="22" t="s">
        <v>197</v>
      </c>
      <c r="B99" s="113"/>
      <c r="E99" s="114"/>
      <c r="F99" s="114"/>
      <c r="G99" s="114"/>
      <c r="H99" s="48"/>
    </row>
    <row r="100" spans="1:11">
      <c r="A100" s="439"/>
      <c r="B100" s="123">
        <f>F38</f>
        <v>27.35</v>
      </c>
      <c r="C100" s="426" t="s">
        <v>23</v>
      </c>
      <c r="D100" s="437"/>
      <c r="E100" s="292">
        <f>B100*B101</f>
        <v>82.050000000000011</v>
      </c>
      <c r="F100" s="125">
        <f>B100*B101</f>
        <v>82.050000000000011</v>
      </c>
      <c r="G100" s="125">
        <f>B100*B101</f>
        <v>82.050000000000011</v>
      </c>
      <c r="H100" s="182"/>
    </row>
    <row r="101" spans="1:11">
      <c r="A101" s="5"/>
      <c r="B101" s="267">
        <v>3</v>
      </c>
      <c r="C101" t="s">
        <v>198</v>
      </c>
      <c r="H101" s="32"/>
    </row>
    <row r="102" spans="1:11">
      <c r="A102" s="5"/>
      <c r="B102" s="5"/>
      <c r="C102" s="5"/>
      <c r="D102" s="5"/>
      <c r="E102" s="72"/>
      <c r="F102" s="72"/>
      <c r="G102" s="72"/>
      <c r="H102" s="32"/>
    </row>
    <row r="103" spans="1:11" s="5" customFormat="1">
      <c r="A103" s="22" t="s">
        <v>199</v>
      </c>
    </row>
    <row r="104" spans="1:11" s="5" customFormat="1">
      <c r="A104" s="426" t="s">
        <v>509</v>
      </c>
      <c r="B104" s="269">
        <v>81</v>
      </c>
      <c r="C104" s="5" t="s">
        <v>200</v>
      </c>
      <c r="E104" s="307">
        <f>E91*$B104/1000</f>
        <v>238.23529411764707</v>
      </c>
      <c r="F104" s="307">
        <f>F91*$B104/1000</f>
        <v>118.42105263157892</v>
      </c>
      <c r="G104" s="307"/>
    </row>
    <row r="105" spans="1:11" s="5" customFormat="1">
      <c r="A105" s="439"/>
      <c r="C105" s="433"/>
      <c r="D105" s="433"/>
    </row>
    <row r="106" spans="1:11" s="5" customFormat="1">
      <c r="A106" s="22" t="s">
        <v>201</v>
      </c>
      <c r="B106" s="295">
        <v>0.1</v>
      </c>
      <c r="C106" s="5" t="s">
        <v>202</v>
      </c>
      <c r="E106" s="125">
        <f>E91*$B106</f>
        <v>294.11764705882359</v>
      </c>
      <c r="F106" s="125">
        <f>F91*$B106</f>
        <v>146.1988304093567</v>
      </c>
      <c r="G106" s="125">
        <f>G91*$B106</f>
        <v>60.606060606060616</v>
      </c>
    </row>
    <row r="107" spans="1:11" s="5" customFormat="1">
      <c r="A107" s="22"/>
    </row>
    <row r="108" spans="1:11" s="5" customFormat="1">
      <c r="A108" s="22" t="s">
        <v>203</v>
      </c>
      <c r="C108" s="259"/>
      <c r="E108" s="48"/>
      <c r="H108" s="113"/>
      <c r="I108" s="113"/>
      <c r="J108" s="113"/>
      <c r="K108" s="113"/>
    </row>
    <row r="109" spans="1:11" s="5" customFormat="1">
      <c r="A109" s="113" t="s">
        <v>204</v>
      </c>
      <c r="C109" s="259"/>
      <c r="E109" s="308">
        <v>462.64</v>
      </c>
      <c r="F109" s="308">
        <f>E109</f>
        <v>462.64</v>
      </c>
      <c r="G109" s="308">
        <f>E109</f>
        <v>462.64</v>
      </c>
      <c r="H109" s="468"/>
      <c r="I109" s="25"/>
      <c r="J109" s="25"/>
      <c r="K109" s="25"/>
    </row>
    <row r="110" spans="1:11" s="5" customFormat="1">
      <c r="A110" s="113"/>
      <c r="C110" s="259"/>
      <c r="E110" s="308"/>
      <c r="F110" s="308"/>
      <c r="G110" s="308"/>
      <c r="H110" s="113"/>
      <c r="I110" s="113"/>
      <c r="J110" s="113"/>
      <c r="K110" s="113"/>
    </row>
    <row r="111" spans="1:11" s="5" customFormat="1">
      <c r="A111" s="62" t="s">
        <v>78</v>
      </c>
      <c r="C111" s="259"/>
      <c r="E111" s="308">
        <v>0</v>
      </c>
      <c r="F111" s="308">
        <v>0</v>
      </c>
      <c r="G111" s="308">
        <v>0</v>
      </c>
    </row>
    <row r="112" spans="1:11" s="5" customFormat="1">
      <c r="A112" s="22"/>
      <c r="C112" s="259"/>
      <c r="E112" s="48"/>
    </row>
    <row r="113" spans="1:9" s="5" customFormat="1"/>
    <row r="114" spans="1:9" s="6" customFormat="1" ht="15.75">
      <c r="A114" s="39" t="s">
        <v>205</v>
      </c>
    </row>
    <row r="115" spans="1:9" ht="15.75">
      <c r="A115" s="39" t="s">
        <v>206</v>
      </c>
      <c r="B115" s="5"/>
      <c r="C115" s="5"/>
      <c r="D115" s="5"/>
      <c r="E115" s="309">
        <f>SUM(E93,E97,E100,E104,E106,E109,E111)</f>
        <v>1801.2164352941177</v>
      </c>
      <c r="F115" s="309">
        <f>SUM(F93,F97,F100,F104,F106,F109,F111)</f>
        <v>1457.0812994152045</v>
      </c>
      <c r="G115" s="309">
        <f>SUM(G93,G97,G100,G104,G106,G109,G111)</f>
        <v>1187.6279060606059</v>
      </c>
    </row>
    <row r="116" spans="1:9">
      <c r="E116"/>
    </row>
    <row r="117" spans="1:9" ht="15.75">
      <c r="A117" s="190" t="s">
        <v>207</v>
      </c>
      <c r="B117" s="200"/>
      <c r="C117" s="200"/>
      <c r="D117" s="200"/>
      <c r="E117" s="170"/>
      <c r="F117" s="170"/>
      <c r="G117" s="170"/>
    </row>
    <row r="118" spans="1:9">
      <c r="A118" s="22"/>
      <c r="B118" s="22"/>
      <c r="C118" s="22"/>
      <c r="D118" s="22"/>
      <c r="E118"/>
    </row>
    <row r="119" spans="1:9" s="5" customFormat="1" ht="13.5" customHeight="1">
      <c r="A119" s="215" t="s">
        <v>49</v>
      </c>
      <c r="B119" s="215"/>
      <c r="C119" s="215"/>
      <c r="D119" s="215"/>
      <c r="E119" s="216">
        <f>Rendement!$C$7</f>
        <v>2941.1764705882356</v>
      </c>
      <c r="F119" s="216">
        <f>Rendement!$G$7</f>
        <v>1461.988304093567</v>
      </c>
      <c r="G119" s="216">
        <f>Rendement!$K$7</f>
        <v>606.06060606060612</v>
      </c>
      <c r="H119" s="48"/>
    </row>
    <row r="120" spans="1:9" s="25" customFormat="1" ht="13.5" customHeight="1">
      <c r="A120" s="62"/>
      <c r="B120" s="62"/>
      <c r="C120" s="62"/>
      <c r="D120" s="62"/>
      <c r="E120" s="185"/>
      <c r="F120" s="185"/>
      <c r="G120" s="185"/>
      <c r="H120" s="32"/>
    </row>
    <row r="121" spans="1:9" s="84" customFormat="1">
      <c r="A121" s="22" t="s">
        <v>192</v>
      </c>
      <c r="B121" s="5"/>
      <c r="C121" s="5"/>
      <c r="D121" s="5"/>
      <c r="E121" s="73">
        <f>AVERAGE(Pesticide!C146:C168)</f>
        <v>1143.6947514705887</v>
      </c>
      <c r="F121" s="73">
        <f>AVERAGE(Pesticide!E146:E168)</f>
        <v>1342.5021163043475</v>
      </c>
      <c r="G121" s="73">
        <f>AVERAGE(Pesticide!G147:G168)</f>
        <v>1471.4275961363635</v>
      </c>
    </row>
    <row r="122" spans="1:9" s="84" customFormat="1">
      <c r="A122" s="22"/>
      <c r="B122" s="5"/>
      <c r="C122" s="5"/>
      <c r="D122" s="5"/>
    </row>
    <row r="123" spans="1:9" s="84" customFormat="1">
      <c r="A123" s="22"/>
      <c r="B123" s="5"/>
      <c r="C123" s="5"/>
      <c r="D123" s="5"/>
    </row>
    <row r="124" spans="1:9" s="84" customFormat="1">
      <c r="A124" s="22" t="s">
        <v>208</v>
      </c>
      <c r="B124" s="122">
        <v>1</v>
      </c>
      <c r="C124" s="5" t="s">
        <v>209</v>
      </c>
      <c r="D124" s="22"/>
      <c r="E124" s="125">
        <f>$B124*$B125</f>
        <v>47.25</v>
      </c>
      <c r="F124" s="125">
        <f>$B124*$B125</f>
        <v>47.25</v>
      </c>
      <c r="G124" s="125">
        <f>$B124*$B125</f>
        <v>47.25</v>
      </c>
      <c r="I124" s="22"/>
    </row>
    <row r="125" spans="1:9" s="84" customFormat="1">
      <c r="A125" s="5" t="s">
        <v>210</v>
      </c>
      <c r="B125" s="122">
        <f>B27</f>
        <v>47.25</v>
      </c>
      <c r="C125" s="5" t="s">
        <v>156</v>
      </c>
      <c r="D125" s="22"/>
      <c r="I125" s="22"/>
    </row>
    <row r="126" spans="1:9" s="84" customFormat="1">
      <c r="A126" s="22"/>
      <c r="B126" s="62"/>
      <c r="C126" s="22"/>
      <c r="D126" s="22"/>
    </row>
    <row r="127" spans="1:9" s="84" customFormat="1">
      <c r="A127" s="22" t="s">
        <v>196</v>
      </c>
      <c r="B127" s="136"/>
      <c r="D127" s="145"/>
      <c r="F127" s="145"/>
    </row>
    <row r="128" spans="1:9" s="84" customFormat="1">
      <c r="A128" s="136" t="s">
        <v>211</v>
      </c>
      <c r="B128" s="136"/>
      <c r="D128" s="136"/>
      <c r="E128" s="271">
        <v>300</v>
      </c>
      <c r="F128" s="271">
        <v>200</v>
      </c>
      <c r="G128" s="71">
        <v>135</v>
      </c>
      <c r="H128" s="5" t="s">
        <v>106</v>
      </c>
    </row>
    <row r="129" spans="1:9" s="84" customFormat="1">
      <c r="B129" s="122">
        <v>1.03</v>
      </c>
      <c r="C129" s="5" t="s">
        <v>160</v>
      </c>
      <c r="D129" s="433"/>
      <c r="E129" s="299">
        <f>$B129*E128</f>
        <v>309</v>
      </c>
      <c r="F129" s="299">
        <f>$B129*F128</f>
        <v>206</v>
      </c>
      <c r="G129" s="299">
        <f>$B129*G128</f>
        <v>139.05000000000001</v>
      </c>
      <c r="H129" s="5"/>
      <c r="I129" s="22"/>
    </row>
    <row r="130" spans="1:9" s="84" customFormat="1">
      <c r="A130" s="136" t="s">
        <v>212</v>
      </c>
      <c r="B130" s="136"/>
      <c r="D130" s="136"/>
      <c r="E130" s="272">
        <v>100</v>
      </c>
      <c r="F130" s="272">
        <v>60</v>
      </c>
      <c r="G130" s="273">
        <v>40</v>
      </c>
      <c r="H130" s="5" t="s">
        <v>106</v>
      </c>
    </row>
    <row r="131" spans="1:9" s="84" customFormat="1">
      <c r="A131" s="22"/>
      <c r="B131" s="530">
        <v>0.73</v>
      </c>
      <c r="C131" s="5" t="s">
        <v>160</v>
      </c>
      <c r="D131" s="433"/>
      <c r="E131" s="299">
        <f>$B131*E130</f>
        <v>73</v>
      </c>
      <c r="F131" s="299">
        <f>$B131*F130</f>
        <v>43.8</v>
      </c>
      <c r="G131" s="299">
        <f>$B131*G130</f>
        <v>29.2</v>
      </c>
    </row>
    <row r="132" spans="1:9" s="84" customFormat="1">
      <c r="A132" s="22"/>
      <c r="B132" s="136"/>
      <c r="C132" s="145"/>
      <c r="D132" s="145"/>
      <c r="E132" s="260"/>
      <c r="F132" s="145"/>
      <c r="I132" s="22"/>
    </row>
    <row r="133" spans="1:9" s="84" customFormat="1">
      <c r="A133" s="22" t="s">
        <v>213</v>
      </c>
      <c r="B133" s="136" t="s">
        <v>214</v>
      </c>
      <c r="C133" s="268">
        <v>4</v>
      </c>
      <c r="D133" s="145"/>
      <c r="E133" s="270">
        <f>$B134/$C133</f>
        <v>4.3499999999999996</v>
      </c>
      <c r="F133" s="270">
        <f>$B134/$C133</f>
        <v>4.3499999999999996</v>
      </c>
      <c r="G133" s="270">
        <f>$B134/$C133</f>
        <v>4.3499999999999996</v>
      </c>
    </row>
    <row r="134" spans="1:9" s="84" customFormat="1">
      <c r="A134" s="22"/>
      <c r="B134" s="269">
        <v>17.399999999999999</v>
      </c>
      <c r="C134" s="145" t="s">
        <v>215</v>
      </c>
      <c r="D134" s="433"/>
      <c r="E134" s="260"/>
      <c r="F134" s="145"/>
      <c r="I134" s="22"/>
    </row>
    <row r="135" spans="1:9" s="84" customFormat="1">
      <c r="A135" s="22"/>
      <c r="B135" s="269"/>
      <c r="C135" s="145"/>
      <c r="D135" s="433"/>
      <c r="E135" s="260"/>
      <c r="F135" s="145"/>
    </row>
    <row r="136" spans="1:9" s="84" customFormat="1">
      <c r="A136" s="22" t="s">
        <v>216</v>
      </c>
      <c r="B136" s="113" t="s">
        <v>214</v>
      </c>
      <c r="C136" s="268">
        <v>2</v>
      </c>
      <c r="D136" s="259"/>
      <c r="E136" s="270">
        <f>$B137/$C136</f>
        <v>20.125</v>
      </c>
      <c r="F136" s="270">
        <f>$B137/$C136</f>
        <v>20.125</v>
      </c>
      <c r="G136" s="270">
        <f>$B137/$C136</f>
        <v>20.125</v>
      </c>
    </row>
    <row r="137" spans="1:9" s="84" customFormat="1">
      <c r="A137" s="22"/>
      <c r="B137" s="269">
        <v>40.25</v>
      </c>
      <c r="C137" s="259" t="s">
        <v>215</v>
      </c>
      <c r="D137" s="433"/>
      <c r="E137" s="364"/>
      <c r="F137" s="259"/>
      <c r="G137" s="5"/>
      <c r="I137" s="22"/>
    </row>
    <row r="138" spans="1:9" s="84" customFormat="1">
      <c r="A138" s="22"/>
      <c r="B138" s="136"/>
      <c r="C138" s="529"/>
      <c r="D138" s="433"/>
      <c r="E138" s="260"/>
      <c r="F138" s="145"/>
    </row>
    <row r="139" spans="1:9" s="84" customFormat="1">
      <c r="A139" s="22" t="s">
        <v>217</v>
      </c>
      <c r="B139" s="136"/>
      <c r="C139" s="145"/>
      <c r="D139" s="145"/>
      <c r="E139" s="260"/>
      <c r="F139" s="145"/>
    </row>
    <row r="140" spans="1:9" s="5" customFormat="1">
      <c r="B140" s="107" t="s">
        <v>218</v>
      </c>
      <c r="D140" s="109"/>
      <c r="I140" s="107"/>
    </row>
    <row r="141" spans="1:9" s="5" customFormat="1">
      <c r="A141" s="215" t="s">
        <v>49</v>
      </c>
      <c r="B141" s="107" t="s">
        <v>219</v>
      </c>
      <c r="C141" s="107" t="s">
        <v>220</v>
      </c>
      <c r="D141" s="440" t="s">
        <v>446</v>
      </c>
      <c r="E141" s="216">
        <f>Rendement!$C$7</f>
        <v>2941.1764705882356</v>
      </c>
      <c r="F141" s="216">
        <f>Rendement!$G$7</f>
        <v>1461.988304093567</v>
      </c>
      <c r="G141" s="216">
        <f>Rendement!$K$7</f>
        <v>606.06060606060612</v>
      </c>
      <c r="H141" s="107"/>
      <c r="I141" s="107"/>
    </row>
    <row r="142" spans="1:9" s="5" customFormat="1">
      <c r="A142" s="107" t="s">
        <v>222</v>
      </c>
      <c r="C142" s="107"/>
      <c r="E142" s="296">
        <f>Pesticide!D168</f>
        <v>0.5</v>
      </c>
      <c r="F142" s="296">
        <f>Pesticide!F168</f>
        <v>0.65</v>
      </c>
      <c r="G142" s="296">
        <f>Pesticide!H168</f>
        <v>0.8</v>
      </c>
      <c r="H142" s="531"/>
      <c r="I142" s="113"/>
    </row>
    <row r="143" spans="1:9" s="5" customFormat="1">
      <c r="A143" s="5" t="s">
        <v>223</v>
      </c>
      <c r="B143" s="133">
        <v>2</v>
      </c>
      <c r="C143" s="532">
        <v>1.1100000000000001</v>
      </c>
      <c r="D143" s="297">
        <v>3.25</v>
      </c>
      <c r="E143" s="139">
        <f>$D143*E$142*$C143*$B143</f>
        <v>3.6075000000000004</v>
      </c>
      <c r="F143" s="139">
        <f>$D143*F$142*$C143*$B143</f>
        <v>4.689750000000001</v>
      </c>
      <c r="G143" s="139">
        <f>$D143*G$142*$C143*$B143</f>
        <v>5.7720000000000011</v>
      </c>
      <c r="H143" s="433"/>
      <c r="I143" s="62"/>
    </row>
    <row r="144" spans="1:9" s="5" customFormat="1">
      <c r="A144" s="5" t="s">
        <v>224</v>
      </c>
      <c r="B144" s="133">
        <v>1</v>
      </c>
      <c r="C144" s="533">
        <v>6.09</v>
      </c>
      <c r="D144" s="298">
        <v>2.75</v>
      </c>
      <c r="E144" s="139">
        <f t="shared" ref="E144:G147" si="1">$D144*E$142*$C144*$B144</f>
        <v>8.3737499999999994</v>
      </c>
      <c r="F144" s="139">
        <f t="shared" si="1"/>
        <v>10.885875</v>
      </c>
      <c r="G144" s="139">
        <f t="shared" si="1"/>
        <v>13.398000000000001</v>
      </c>
      <c r="H144" s="433"/>
      <c r="I144" s="62"/>
    </row>
    <row r="145" spans="1:12" s="5" customFormat="1">
      <c r="A145" s="5" t="s">
        <v>225</v>
      </c>
      <c r="B145" s="133">
        <v>3</v>
      </c>
      <c r="C145" s="532">
        <v>4.05</v>
      </c>
      <c r="D145" s="297">
        <v>2.25</v>
      </c>
      <c r="E145" s="139">
        <f t="shared" si="1"/>
        <v>13.668749999999999</v>
      </c>
      <c r="F145" s="139">
        <f t="shared" si="1"/>
        <v>17.769375000000004</v>
      </c>
      <c r="G145" s="139">
        <f t="shared" si="1"/>
        <v>21.87</v>
      </c>
      <c r="H145" s="113"/>
      <c r="I145" s="62"/>
    </row>
    <row r="146" spans="1:12" s="5" customFormat="1">
      <c r="A146" s="426" t="s">
        <v>445</v>
      </c>
      <c r="B146" s="133">
        <v>2</v>
      </c>
      <c r="C146" s="532">
        <v>0.86</v>
      </c>
      <c r="D146" s="297">
        <v>22</v>
      </c>
      <c r="E146" s="139">
        <f t="shared" si="1"/>
        <v>18.919999999999998</v>
      </c>
      <c r="F146" s="139">
        <f t="shared" si="1"/>
        <v>24.596</v>
      </c>
      <c r="G146" s="139">
        <f t="shared" si="1"/>
        <v>30.272000000000002</v>
      </c>
      <c r="H146" s="433"/>
      <c r="I146" s="62"/>
    </row>
    <row r="147" spans="1:12" s="5" customFormat="1">
      <c r="A147" s="426" t="s">
        <v>447</v>
      </c>
      <c r="B147" s="133">
        <v>6</v>
      </c>
      <c r="C147" s="532">
        <v>7.77</v>
      </c>
      <c r="D147" s="297">
        <v>3</v>
      </c>
      <c r="E147" s="139">
        <f t="shared" si="1"/>
        <v>69.929999999999993</v>
      </c>
      <c r="F147" s="139">
        <f t="shared" si="1"/>
        <v>90.909000000000006</v>
      </c>
      <c r="G147" s="139">
        <f t="shared" si="1"/>
        <v>111.88800000000002</v>
      </c>
      <c r="H147" s="433"/>
      <c r="I147" s="62"/>
    </row>
    <row r="148" spans="1:12" s="84" customFormat="1">
      <c r="A148" s="5"/>
      <c r="B148" s="136"/>
      <c r="C148" s="145"/>
      <c r="D148" s="145"/>
      <c r="E148" s="260"/>
      <c r="F148" s="145"/>
    </row>
    <row r="149" spans="1:12" s="84" customFormat="1">
      <c r="A149" s="5"/>
      <c r="B149" s="136"/>
      <c r="C149" s="145"/>
      <c r="D149" s="145"/>
      <c r="E149" s="260"/>
      <c r="F149" s="145"/>
    </row>
    <row r="150" spans="1:12" s="84" customFormat="1">
      <c r="A150" s="22" t="s">
        <v>226</v>
      </c>
      <c r="B150" s="7">
        <v>3</v>
      </c>
      <c r="C150" s="5" t="s">
        <v>227</v>
      </c>
      <c r="D150" s="22"/>
      <c r="E150" s="125">
        <f>$B150*$B151</f>
        <v>37.32</v>
      </c>
      <c r="F150" s="125">
        <f>$B150*$B151</f>
        <v>37.32</v>
      </c>
      <c r="G150" s="125">
        <f>$B150*$B151</f>
        <v>37.32</v>
      </c>
      <c r="H150" s="136"/>
      <c r="I150" s="136"/>
      <c r="J150" s="136"/>
      <c r="K150" s="136"/>
      <c r="L150" s="136"/>
    </row>
    <row r="151" spans="1:12" s="84" customFormat="1">
      <c r="A151" s="5"/>
      <c r="B151" s="122">
        <v>12.44</v>
      </c>
      <c r="C151" s="5" t="s">
        <v>228</v>
      </c>
      <c r="D151" s="534"/>
      <c r="E151" s="260"/>
      <c r="F151" s="145"/>
      <c r="H151" s="136"/>
      <c r="I151" s="62"/>
      <c r="J151" s="62"/>
      <c r="K151" s="62"/>
      <c r="L151" s="136"/>
    </row>
    <row r="152" spans="1:12" s="84" customFormat="1">
      <c r="A152" s="5"/>
      <c r="B152" s="136"/>
      <c r="C152" s="145"/>
      <c r="D152" s="145"/>
      <c r="E152" s="260"/>
      <c r="F152" s="145"/>
      <c r="H152" s="136"/>
      <c r="I152" s="136"/>
      <c r="J152" s="136"/>
      <c r="K152" s="136"/>
      <c r="L152" s="136"/>
    </row>
    <row r="153" spans="1:12" s="84" customFormat="1">
      <c r="A153" s="5"/>
      <c r="B153" s="136"/>
      <c r="C153" s="145"/>
      <c r="D153" s="145"/>
      <c r="E153" s="260"/>
      <c r="F153" s="145"/>
    </row>
    <row r="154" spans="1:12" s="5" customFormat="1">
      <c r="A154" s="22" t="s">
        <v>197</v>
      </c>
      <c r="D154" s="145"/>
      <c r="E154" s="114"/>
      <c r="F154" s="114"/>
      <c r="G154" s="114"/>
      <c r="H154" s="48"/>
    </row>
    <row r="155" spans="1:12">
      <c r="A155" s="5"/>
      <c r="B155" s="538">
        <f>B100</f>
        <v>27.35</v>
      </c>
      <c r="C155" t="s">
        <v>23</v>
      </c>
      <c r="D155" s="145"/>
      <c r="E155" s="292">
        <f>B155*B156</f>
        <v>109.4</v>
      </c>
      <c r="F155" s="125">
        <f>B155*B156</f>
        <v>109.4</v>
      </c>
      <c r="G155" s="125">
        <f>B155*B156</f>
        <v>109.4</v>
      </c>
      <c r="H155" s="32"/>
      <c r="I155" s="22"/>
    </row>
    <row r="156" spans="1:12">
      <c r="A156" s="5"/>
      <c r="B156" s="267">
        <v>4</v>
      </c>
      <c r="C156" t="s">
        <v>198</v>
      </c>
      <c r="D156" s="145"/>
      <c r="H156" s="32"/>
    </row>
    <row r="157" spans="1:12" s="84" customFormat="1">
      <c r="A157" s="5"/>
      <c r="B157" s="136"/>
      <c r="C157" s="145"/>
      <c r="D157" s="145"/>
      <c r="E157" s="260"/>
      <c r="F157" s="145"/>
    </row>
    <row r="158" spans="1:12" s="84" customFormat="1">
      <c r="A158" s="5"/>
      <c r="B158" s="136"/>
      <c r="C158" s="145"/>
      <c r="D158" s="145"/>
      <c r="E158" s="260"/>
      <c r="F158" s="145"/>
    </row>
    <row r="159" spans="1:12" s="5" customFormat="1">
      <c r="A159" s="22" t="s">
        <v>201</v>
      </c>
      <c r="B159" s="295">
        <v>0.1</v>
      </c>
      <c r="C159" s="5" t="s">
        <v>202</v>
      </c>
      <c r="E159" s="125">
        <f>E141*$B159</f>
        <v>294.11764705882359</v>
      </c>
      <c r="F159" s="125">
        <f>F141*$B159</f>
        <v>146.1988304093567</v>
      </c>
      <c r="G159" s="125">
        <f>G141*$B159</f>
        <v>60.606060606060616</v>
      </c>
    </row>
    <row r="160" spans="1:12" s="5" customFormat="1">
      <c r="A160" s="22"/>
    </row>
    <row r="161" spans="1:10" s="5" customFormat="1">
      <c r="A161" s="22" t="s">
        <v>203</v>
      </c>
      <c r="C161" s="259"/>
      <c r="E161" s="48"/>
    </row>
    <row r="162" spans="1:10" s="5" customFormat="1">
      <c r="A162" s="113" t="s">
        <v>204</v>
      </c>
      <c r="C162" s="259"/>
      <c r="E162" s="308">
        <f>E109</f>
        <v>462.64</v>
      </c>
      <c r="F162" s="308">
        <f t="shared" ref="F162:G162" si="2">F109</f>
        <v>462.64</v>
      </c>
      <c r="G162" s="308">
        <f t="shared" si="2"/>
        <v>462.64</v>
      </c>
      <c r="H162" s="439"/>
      <c r="J162" s="22"/>
    </row>
    <row r="163" spans="1:10" s="5" customFormat="1">
      <c r="A163" s="113"/>
      <c r="C163" s="259"/>
      <c r="E163" s="308"/>
      <c r="F163" s="308"/>
      <c r="G163" s="308"/>
    </row>
    <row r="164" spans="1:10" s="5" customFormat="1">
      <c r="A164" s="62" t="s">
        <v>78</v>
      </c>
      <c r="C164" s="259"/>
      <c r="E164" s="308">
        <v>0</v>
      </c>
      <c r="F164" s="308">
        <v>0</v>
      </c>
      <c r="G164" s="308">
        <v>0</v>
      </c>
    </row>
    <row r="165" spans="1:10" s="84" customFormat="1">
      <c r="A165" s="22"/>
      <c r="E165" s="261"/>
    </row>
    <row r="166" spans="1:10" s="84" customFormat="1">
      <c r="A166" s="5"/>
      <c r="B166" s="5"/>
      <c r="C166" s="5"/>
      <c r="D166" s="5"/>
      <c r="E166" s="181"/>
      <c r="F166" s="165"/>
      <c r="G166" s="165"/>
    </row>
    <row r="167" spans="1:10" s="39" customFormat="1" ht="15.75">
      <c r="A167" s="39" t="s">
        <v>205</v>
      </c>
      <c r="E167" s="197"/>
    </row>
    <row r="168" spans="1:10" ht="15.75">
      <c r="A168" s="39" t="s">
        <v>229</v>
      </c>
      <c r="E168" s="293">
        <f>E121+E124+E129+E131+E133+E136+E143+E144+E145+E146+E147+E150+E155+E159+E162+E164</f>
        <v>2615.3973985294124</v>
      </c>
      <c r="F168" s="293">
        <f>F121+F124+F129+F131+F133+F136+F143+F144+F145+F146+F147+F150+F155+F159+F162+F164</f>
        <v>2568.4359467137042</v>
      </c>
      <c r="G168" s="293">
        <f>G121+G124+G129+G131+G133+G136+G143+G144+G145+G146+G147+G150+G155+G159+G162+G164</f>
        <v>2564.5686567424236</v>
      </c>
    </row>
    <row r="169" spans="1:10">
      <c r="A169" s="5"/>
    </row>
    <row r="170" spans="1:10">
      <c r="A170" s="5"/>
      <c r="B170" s="25"/>
      <c r="C170" s="66"/>
      <c r="D170" s="66"/>
      <c r="E170" s="173"/>
      <c r="F170" s="66"/>
    </row>
    <row r="175" spans="1:10">
      <c r="A175" s="22"/>
    </row>
    <row r="176" spans="1:10">
      <c r="A176" s="22"/>
    </row>
    <row r="177" spans="1:7">
      <c r="A177" s="22"/>
    </row>
    <row r="178" spans="1:7">
      <c r="A178" s="5"/>
    </row>
    <row r="179" spans="1:7">
      <c r="A179" s="5"/>
    </row>
    <row r="180" spans="1:7">
      <c r="A180" s="5"/>
      <c r="B180" s="146"/>
    </row>
    <row r="182" spans="1:7">
      <c r="A182" s="5"/>
    </row>
    <row r="183" spans="1:7">
      <c r="A183" s="5"/>
    </row>
    <row r="185" spans="1:7" ht="15.75">
      <c r="A185" s="135"/>
    </row>
    <row r="186" spans="1:7" ht="15.75">
      <c r="A186" s="39"/>
    </row>
    <row r="187" spans="1:7">
      <c r="A187" s="5"/>
      <c r="B187" s="5"/>
      <c r="C187" s="5"/>
      <c r="D187" s="5"/>
      <c r="E187" s="181"/>
      <c r="F187" s="165"/>
      <c r="G187" s="165"/>
    </row>
    <row r="188" spans="1:7">
      <c r="A188" s="22"/>
    </row>
    <row r="189" spans="1:7">
      <c r="A189" s="5"/>
      <c r="B189" s="25"/>
      <c r="C189" s="66"/>
      <c r="D189" s="66"/>
      <c r="E189" s="173"/>
      <c r="F189" s="66"/>
    </row>
    <row r="190" spans="1:7">
      <c r="A190" s="5"/>
      <c r="B190" s="25"/>
      <c r="C190" s="66"/>
      <c r="D190" s="66"/>
      <c r="E190" s="173"/>
      <c r="F190" s="66"/>
    </row>
    <row r="191" spans="1:7">
      <c r="A191" s="5"/>
      <c r="B191" s="25"/>
      <c r="C191" s="66"/>
      <c r="D191" s="66"/>
      <c r="E191" s="173"/>
      <c r="F191" s="66"/>
    </row>
    <row r="192" spans="1:7">
      <c r="A192" s="5"/>
      <c r="B192" s="25"/>
      <c r="C192" s="66"/>
      <c r="D192" s="66"/>
      <c r="E192" s="173"/>
      <c r="F192" s="66"/>
    </row>
    <row r="193" spans="1:7">
      <c r="A193" s="5"/>
      <c r="B193" s="25"/>
      <c r="C193" s="66"/>
      <c r="D193" s="66"/>
      <c r="E193" s="173"/>
      <c r="F193" s="66"/>
    </row>
    <row r="194" spans="1:7">
      <c r="A194" s="5"/>
      <c r="B194" s="25"/>
      <c r="C194" s="66"/>
      <c r="D194" s="66"/>
      <c r="E194" s="173"/>
      <c r="F194" s="66"/>
    </row>
    <row r="195" spans="1:7">
      <c r="A195" s="5"/>
    </row>
    <row r="196" spans="1:7">
      <c r="A196" s="5"/>
    </row>
    <row r="197" spans="1:7">
      <c r="A197" s="5"/>
      <c r="B197" s="146"/>
    </row>
    <row r="198" spans="1:7">
      <c r="A198" s="5"/>
    </row>
    <row r="199" spans="1:7">
      <c r="A199" s="5"/>
    </row>
    <row r="201" spans="1:7" ht="15.75">
      <c r="A201" s="39"/>
      <c r="E201" s="184"/>
    </row>
    <row r="202" spans="1:7">
      <c r="A202" s="5"/>
      <c r="B202" s="5"/>
      <c r="C202" s="5"/>
      <c r="D202" s="5"/>
      <c r="E202" s="181"/>
      <c r="F202" s="165"/>
      <c r="G202" s="165"/>
    </row>
    <row r="204" spans="1:7">
      <c r="A204" s="22"/>
    </row>
    <row r="205" spans="1:7">
      <c r="A205" s="5"/>
    </row>
    <row r="206" spans="1:7">
      <c r="A206" s="5"/>
      <c r="B206" s="25"/>
      <c r="C206" s="66"/>
      <c r="D206" s="66"/>
      <c r="E206" s="173"/>
      <c r="F206" s="66"/>
    </row>
    <row r="207" spans="1:7">
      <c r="A207" s="5"/>
      <c r="B207" s="25"/>
      <c r="C207" s="66"/>
      <c r="D207" s="66"/>
      <c r="E207" s="173"/>
      <c r="F207" s="66"/>
    </row>
    <row r="208" spans="1:7">
      <c r="A208" s="5"/>
      <c r="B208" s="25"/>
      <c r="C208" s="66"/>
      <c r="D208" s="66"/>
      <c r="E208" s="173"/>
      <c r="F208" s="66"/>
    </row>
    <row r="209" spans="1:6">
      <c r="A209" s="5"/>
      <c r="B209" s="25"/>
      <c r="C209" s="66"/>
      <c r="D209" s="66"/>
      <c r="E209" s="173"/>
      <c r="F209" s="66"/>
    </row>
    <row r="210" spans="1:6">
      <c r="A210" s="5"/>
      <c r="B210" s="25"/>
      <c r="C210" s="66"/>
      <c r="D210" s="66"/>
      <c r="E210" s="173"/>
      <c r="F210" s="66"/>
    </row>
    <row r="211" spans="1:6">
      <c r="A211" s="22"/>
    </row>
    <row r="212" spans="1:6">
      <c r="A212" s="22"/>
    </row>
    <row r="213" spans="1:6">
      <c r="A213" s="22"/>
    </row>
    <row r="214" spans="1:6">
      <c r="A214" s="5"/>
    </row>
    <row r="215" spans="1:6">
      <c r="A215" s="5"/>
    </row>
    <row r="216" spans="1:6">
      <c r="A216" s="5"/>
      <c r="B216" s="146"/>
    </row>
    <row r="218" spans="1:6">
      <c r="A218" s="5"/>
    </row>
    <row r="219" spans="1:6">
      <c r="A219" s="5"/>
    </row>
    <row r="221" spans="1:6">
      <c r="A221" s="32"/>
      <c r="B221" s="25"/>
    </row>
    <row r="222" spans="1:6">
      <c r="A222" s="32"/>
      <c r="B222" s="67"/>
    </row>
    <row r="223" spans="1:6">
      <c r="A223" s="166"/>
      <c r="B223" s="25"/>
    </row>
    <row r="224" spans="1:6">
      <c r="A224" s="32"/>
      <c r="B224" s="25"/>
    </row>
    <row r="225" spans="1:2">
      <c r="A225" s="32"/>
      <c r="B225" s="25"/>
    </row>
    <row r="226" spans="1:2">
      <c r="A226" s="32"/>
      <c r="B226" s="67"/>
    </row>
    <row r="227" spans="1:2">
      <c r="A227" s="166"/>
      <c r="B227" s="25"/>
    </row>
    <row r="228" spans="1:2">
      <c r="A228" s="32"/>
      <c r="B228" s="25"/>
    </row>
    <row r="229" spans="1:2">
      <c r="A229" s="32"/>
      <c r="B229" s="25"/>
    </row>
    <row r="230" spans="1:2">
      <c r="A230" s="32"/>
      <c r="B230" s="25"/>
    </row>
    <row r="231" spans="1:2">
      <c r="A231" s="32"/>
      <c r="B231" s="25"/>
    </row>
    <row r="232" spans="1:2">
      <c r="A232" s="32"/>
      <c r="B232" s="25"/>
    </row>
    <row r="233" spans="1:2">
      <c r="A233" s="32"/>
      <c r="B233" s="25"/>
    </row>
    <row r="234" spans="1:2">
      <c r="A234" s="32"/>
      <c r="B234" s="25"/>
    </row>
    <row r="235" spans="1:2">
      <c r="A235" s="32"/>
      <c r="B235" s="25"/>
    </row>
    <row r="236" spans="1:2">
      <c r="A236" s="32"/>
      <c r="B236" s="25"/>
    </row>
    <row r="237" spans="1:2">
      <c r="A237" s="32"/>
      <c r="B237" s="25"/>
    </row>
    <row r="238" spans="1:2">
      <c r="A238" s="32"/>
      <c r="B238" s="25"/>
    </row>
    <row r="239" spans="1:2">
      <c r="A239" s="32"/>
      <c r="B239" s="25"/>
    </row>
    <row r="240" spans="1:2">
      <c r="A240" s="32"/>
      <c r="B240" s="25"/>
    </row>
    <row r="241" spans="1:2">
      <c r="A241" s="32"/>
      <c r="B241" s="25"/>
    </row>
    <row r="242" spans="1:2">
      <c r="A242" s="32"/>
      <c r="B242" s="25"/>
    </row>
    <row r="243" spans="1:2">
      <c r="A243" s="32"/>
      <c r="B243" s="25"/>
    </row>
    <row r="244" spans="1:2">
      <c r="A244" s="32"/>
      <c r="B244" s="25"/>
    </row>
    <row r="245" spans="1:2">
      <c r="A245" s="32"/>
      <c r="B245" s="25"/>
    </row>
    <row r="246" spans="1:2">
      <c r="A246" s="32"/>
      <c r="B246" s="25"/>
    </row>
    <row r="247" spans="1:2">
      <c r="A247" s="32"/>
      <c r="B247" s="68"/>
    </row>
    <row r="248" spans="1:2">
      <c r="A248" s="168"/>
      <c r="B248" s="25"/>
    </row>
    <row r="249" spans="1:2">
      <c r="A249" s="32"/>
      <c r="B249" s="25"/>
    </row>
    <row r="250" spans="1:2">
      <c r="A250" s="32"/>
      <c r="B250" s="69"/>
    </row>
    <row r="251" spans="1:2">
      <c r="A251" s="169"/>
      <c r="B251" s="25"/>
    </row>
    <row r="252" spans="1:2">
      <c r="A252" s="32"/>
      <c r="B252" s="25"/>
    </row>
    <row r="253" spans="1:2">
      <c r="A253" s="32"/>
      <c r="B253" s="68"/>
    </row>
    <row r="254" spans="1:2">
      <c r="A254" s="168"/>
      <c r="B254" s="68"/>
    </row>
    <row r="255" spans="1:2">
      <c r="A255" s="168"/>
      <c r="B255" s="25"/>
    </row>
    <row r="256" spans="1:2">
      <c r="A256" s="32"/>
      <c r="B256" s="25"/>
    </row>
    <row r="257" spans="1:2">
      <c r="A257" s="32"/>
      <c r="B257" s="25"/>
    </row>
    <row r="258" spans="1:2">
      <c r="A258" s="32"/>
      <c r="B258" s="25"/>
    </row>
    <row r="259" spans="1:2">
      <c r="A259" s="32"/>
      <c r="B259" s="25"/>
    </row>
    <row r="260" spans="1:2">
      <c r="A260" s="32"/>
      <c r="B260" s="25"/>
    </row>
    <row r="261" spans="1:2">
      <c r="A261" s="32"/>
      <c r="B261" s="25"/>
    </row>
    <row r="262" spans="1:2">
      <c r="A262" s="32"/>
      <c r="B262" s="25"/>
    </row>
    <row r="263" spans="1:2">
      <c r="A263" s="32"/>
      <c r="B263" s="25"/>
    </row>
    <row r="264" spans="1:2">
      <c r="A264" s="32"/>
      <c r="B264" s="25"/>
    </row>
    <row r="265" spans="1:2">
      <c r="A265" s="32"/>
      <c r="B265" s="25"/>
    </row>
    <row r="266" spans="1:2">
      <c r="A266" s="32"/>
      <c r="B266" s="25"/>
    </row>
    <row r="267" spans="1:2">
      <c r="A267" s="32"/>
      <c r="B267" s="25"/>
    </row>
    <row r="268" spans="1:2">
      <c r="A268" s="32"/>
      <c r="B268" s="68"/>
    </row>
    <row r="269" spans="1:2">
      <c r="A269" s="168"/>
      <c r="B269" s="25"/>
    </row>
    <row r="270" spans="1:2">
      <c r="A270" s="32"/>
      <c r="B270" s="25"/>
    </row>
    <row r="271" spans="1:2">
      <c r="A271" s="32"/>
      <c r="B271" s="25"/>
    </row>
    <row r="272" spans="1:2">
      <c r="A272" s="32"/>
      <c r="B272" s="25"/>
    </row>
    <row r="273" spans="1:2">
      <c r="A273" s="32"/>
      <c r="B273" s="25"/>
    </row>
    <row r="274" spans="1:2">
      <c r="A274" s="32"/>
      <c r="B274" s="25"/>
    </row>
    <row r="275" spans="1:2">
      <c r="A275" s="32"/>
      <c r="B275" s="25"/>
    </row>
    <row r="276" spans="1:2">
      <c r="A276" s="32"/>
      <c r="B276" s="25"/>
    </row>
    <row r="277" spans="1:2">
      <c r="A277" s="32"/>
      <c r="B277" s="25"/>
    </row>
    <row r="278" spans="1:2">
      <c r="A278" s="32"/>
      <c r="B278" s="25"/>
    </row>
    <row r="279" spans="1:2">
      <c r="A279" s="32"/>
      <c r="B279" s="25"/>
    </row>
    <row r="280" spans="1:2">
      <c r="A280" s="32"/>
      <c r="B280" s="25"/>
    </row>
    <row r="281" spans="1:2">
      <c r="A281" s="32"/>
      <c r="B281" s="25"/>
    </row>
    <row r="282" spans="1:2">
      <c r="A282" s="32"/>
      <c r="B282" s="25"/>
    </row>
    <row r="283" spans="1:2">
      <c r="A283" s="32"/>
      <c r="B283" s="25"/>
    </row>
    <row r="284" spans="1:2">
      <c r="A284" s="32"/>
      <c r="B284" s="25"/>
    </row>
    <row r="285" spans="1:2">
      <c r="A285" s="32"/>
      <c r="B285" s="25"/>
    </row>
    <row r="286" spans="1:2">
      <c r="A286" s="32"/>
      <c r="B286" s="25"/>
    </row>
    <row r="287" spans="1:2">
      <c r="A287" s="32"/>
      <c r="B287" s="25"/>
    </row>
    <row r="288" spans="1:2">
      <c r="A288" s="32"/>
      <c r="B288" s="25"/>
    </row>
    <row r="289" spans="1:2">
      <c r="A289" s="32"/>
      <c r="B289" s="25"/>
    </row>
    <row r="290" spans="1:2">
      <c r="A290" s="32"/>
      <c r="B290" s="25"/>
    </row>
    <row r="291" spans="1:2">
      <c r="A291" s="32"/>
      <c r="B291" s="25"/>
    </row>
    <row r="292" spans="1:2">
      <c r="A292" s="32"/>
      <c r="B292" s="25"/>
    </row>
    <row r="293" spans="1:2">
      <c r="A293" s="32"/>
      <c r="B293" s="25"/>
    </row>
    <row r="294" spans="1:2">
      <c r="A294" s="32"/>
      <c r="B294" s="67"/>
    </row>
    <row r="295" spans="1:2">
      <c r="A295" s="166"/>
      <c r="B295" s="67"/>
    </row>
    <row r="296" spans="1:2">
      <c r="A296" s="166"/>
      <c r="B296" s="67"/>
    </row>
    <row r="297" spans="1:2">
      <c r="A297" s="166"/>
      <c r="B297" s="25"/>
    </row>
    <row r="298" spans="1:2">
      <c r="A298" s="32"/>
      <c r="B298" s="25"/>
    </row>
    <row r="299" spans="1:2">
      <c r="A299" s="32"/>
      <c r="B299" s="25"/>
    </row>
    <row r="300" spans="1:2">
      <c r="A300" s="32"/>
      <c r="B300" s="25"/>
    </row>
    <row r="301" spans="1:2">
      <c r="A301" s="32"/>
      <c r="B301" s="25"/>
    </row>
    <row r="302" spans="1:2">
      <c r="A302" s="32"/>
      <c r="B302" s="25"/>
    </row>
    <row r="303" spans="1:2">
      <c r="A303" s="32"/>
      <c r="B303" s="25"/>
    </row>
    <row r="304" spans="1:2">
      <c r="A304" s="32"/>
      <c r="B304" s="25"/>
    </row>
    <row r="305" spans="1:2">
      <c r="A305" s="32"/>
      <c r="B305" s="25"/>
    </row>
    <row r="306" spans="1:2">
      <c r="A306" s="32"/>
      <c r="B306" s="25"/>
    </row>
    <row r="307" spans="1:2">
      <c r="A307" s="32"/>
      <c r="B307" s="25"/>
    </row>
    <row r="308" spans="1:2">
      <c r="A308" s="32"/>
      <c r="B308" s="25"/>
    </row>
    <row r="309" spans="1:2">
      <c r="A309" s="32"/>
      <c r="B309" s="25"/>
    </row>
    <row r="310" spans="1:2">
      <c r="A310" s="32"/>
      <c r="B310" s="25"/>
    </row>
    <row r="311" spans="1:2">
      <c r="A311" s="32"/>
      <c r="B311" s="25"/>
    </row>
    <row r="312" spans="1:2">
      <c r="A312" s="32"/>
      <c r="B312" s="68"/>
    </row>
    <row r="313" spans="1:2">
      <c r="A313" s="168"/>
      <c r="B313" s="25"/>
    </row>
    <row r="314" spans="1:2">
      <c r="A314" s="32"/>
      <c r="B314" s="25"/>
    </row>
    <row r="315" spans="1:2">
      <c r="A315" s="32"/>
      <c r="B315" s="25"/>
    </row>
    <row r="316" spans="1:2">
      <c r="A316" s="32"/>
      <c r="B316" s="25"/>
    </row>
    <row r="317" spans="1:2">
      <c r="A317" s="32"/>
      <c r="B317" s="25"/>
    </row>
    <row r="318" spans="1:2">
      <c r="A318" s="32"/>
      <c r="B318" s="25"/>
    </row>
    <row r="319" spans="1:2">
      <c r="A319" s="32"/>
      <c r="B319" s="25"/>
    </row>
    <row r="320" spans="1:2">
      <c r="A320" s="32"/>
      <c r="B320" s="25"/>
    </row>
    <row r="321" spans="1:2">
      <c r="A321" s="32"/>
      <c r="B321" s="25"/>
    </row>
    <row r="322" spans="1:2">
      <c r="A322" s="32"/>
      <c r="B322" s="25"/>
    </row>
    <row r="323" spans="1:2">
      <c r="A323" s="32"/>
      <c r="B323" s="25"/>
    </row>
    <row r="324" spans="1:2">
      <c r="A324" s="32"/>
      <c r="B324" s="25"/>
    </row>
    <row r="325" spans="1:2">
      <c r="A325" s="32"/>
      <c r="B325" s="25"/>
    </row>
    <row r="326" spans="1:2">
      <c r="A326" s="32"/>
      <c r="B326" s="25"/>
    </row>
    <row r="327" spans="1:2">
      <c r="A327" s="32"/>
      <c r="B327" s="25"/>
    </row>
    <row r="328" spans="1:2">
      <c r="A328" s="32"/>
      <c r="B328" s="25"/>
    </row>
    <row r="329" spans="1:2">
      <c r="A329" s="32"/>
      <c r="B329" s="25"/>
    </row>
    <row r="330" spans="1:2">
      <c r="A330" s="32"/>
      <c r="B330" s="25"/>
    </row>
    <row r="331" spans="1:2">
      <c r="A331" s="32"/>
      <c r="B331" s="25"/>
    </row>
    <row r="332" spans="1:2">
      <c r="A332" s="32"/>
      <c r="B332" s="25"/>
    </row>
    <row r="333" spans="1:2">
      <c r="A333" s="32"/>
      <c r="B333" s="68"/>
    </row>
    <row r="334" spans="1:2">
      <c r="A334" s="168"/>
      <c r="B334" s="25"/>
    </row>
    <row r="335" spans="1:2">
      <c r="A335" s="32"/>
      <c r="B335" s="25"/>
    </row>
    <row r="336" spans="1:2">
      <c r="A336" s="32"/>
      <c r="B336" s="25"/>
    </row>
    <row r="337" spans="1:2">
      <c r="A337" s="32"/>
      <c r="B337" s="68"/>
    </row>
    <row r="338" spans="1:2">
      <c r="A338" s="168"/>
      <c r="B338" s="25"/>
    </row>
    <row r="339" spans="1:2">
      <c r="A339" s="32"/>
      <c r="B339" s="25"/>
    </row>
    <row r="340" spans="1:2">
      <c r="A340" s="32"/>
      <c r="B340" s="68"/>
    </row>
    <row r="341" spans="1:2">
      <c r="A341" s="168"/>
      <c r="B341" s="25"/>
    </row>
    <row r="342" spans="1:2">
      <c r="A342" s="32"/>
      <c r="B342" s="25"/>
    </row>
    <row r="343" spans="1:2">
      <c r="A343" s="32"/>
      <c r="B343" s="25"/>
    </row>
    <row r="344" spans="1:2">
      <c r="A344" s="32"/>
      <c r="B344" s="25"/>
    </row>
    <row r="345" spans="1:2">
      <c r="A345" s="32"/>
      <c r="B345" s="25"/>
    </row>
    <row r="346" spans="1:2">
      <c r="A346" s="32"/>
      <c r="B346" s="25"/>
    </row>
    <row r="347" spans="1:2">
      <c r="A347" s="32"/>
      <c r="B347" s="25"/>
    </row>
    <row r="348" spans="1:2">
      <c r="A348" s="32"/>
      <c r="B348" s="25"/>
    </row>
    <row r="349" spans="1:2">
      <c r="A349" s="32"/>
      <c r="B349" s="25"/>
    </row>
    <row r="350" spans="1:2">
      <c r="A350" s="32"/>
      <c r="B350" s="25"/>
    </row>
    <row r="351" spans="1:2">
      <c r="A351" s="32"/>
      <c r="B351" s="25"/>
    </row>
    <row r="352" spans="1:2">
      <c r="A352" s="32"/>
      <c r="B352" s="25"/>
    </row>
    <row r="353" spans="1:2">
      <c r="A353" s="32"/>
      <c r="B353" s="25"/>
    </row>
    <row r="354" spans="1:2">
      <c r="A354" s="32"/>
      <c r="B354" s="25"/>
    </row>
    <row r="355" spans="1:2">
      <c r="A355" s="32"/>
      <c r="B355" s="25"/>
    </row>
    <row r="356" spans="1:2">
      <c r="A356" s="32"/>
      <c r="B356" s="25"/>
    </row>
    <row r="357" spans="1:2">
      <c r="A357" s="32"/>
      <c r="B357" s="25"/>
    </row>
    <row r="358" spans="1:2">
      <c r="A358" s="32"/>
      <c r="B358" s="25"/>
    </row>
    <row r="359" spans="1:2">
      <c r="A359" s="32"/>
      <c r="B359" s="25"/>
    </row>
    <row r="360" spans="1:2">
      <c r="A360" s="32"/>
      <c r="B360" s="68"/>
    </row>
    <row r="361" spans="1:2">
      <c r="A361" s="168"/>
      <c r="B361" s="68"/>
    </row>
    <row r="362" spans="1:2">
      <c r="A362" s="168"/>
      <c r="B362" s="68"/>
    </row>
    <row r="363" spans="1:2">
      <c r="A363" s="168"/>
      <c r="B363" s="25"/>
    </row>
    <row r="364" spans="1:2">
      <c r="A364" s="32"/>
      <c r="B364" s="25"/>
    </row>
    <row r="365" spans="1:2">
      <c r="A365" s="32"/>
      <c r="B365" s="25"/>
    </row>
    <row r="366" spans="1:2">
      <c r="A366" s="32"/>
      <c r="B366" s="25"/>
    </row>
    <row r="367" spans="1:2">
      <c r="A367" s="32"/>
      <c r="B367" s="25"/>
    </row>
    <row r="368" spans="1:2">
      <c r="A368" s="32"/>
      <c r="B368" s="25"/>
    </row>
    <row r="369" spans="1:2">
      <c r="A369" s="32"/>
      <c r="B369" s="25"/>
    </row>
    <row r="370" spans="1:2">
      <c r="A370" s="32"/>
      <c r="B370" s="25"/>
    </row>
    <row r="371" spans="1:2">
      <c r="A371" s="32"/>
      <c r="B371" s="25"/>
    </row>
    <row r="372" spans="1:2">
      <c r="A372" s="32"/>
      <c r="B372" s="25"/>
    </row>
    <row r="373" spans="1:2">
      <c r="A373" s="32"/>
      <c r="B373" s="25"/>
    </row>
    <row r="374" spans="1:2">
      <c r="A374" s="32"/>
      <c r="B374" s="25"/>
    </row>
    <row r="375" spans="1:2">
      <c r="A375" s="32"/>
      <c r="B375" s="25"/>
    </row>
    <row r="376" spans="1:2">
      <c r="A376" s="32"/>
      <c r="B376" s="25"/>
    </row>
    <row r="377" spans="1:2">
      <c r="A377" s="32"/>
      <c r="B377" s="25"/>
    </row>
    <row r="378" spans="1:2">
      <c r="A378" s="32"/>
      <c r="B378" s="25"/>
    </row>
    <row r="379" spans="1:2">
      <c r="A379" s="32"/>
      <c r="B379" s="25"/>
    </row>
    <row r="380" spans="1:2">
      <c r="A380" s="32"/>
      <c r="B380" s="25"/>
    </row>
    <row r="381" spans="1:2">
      <c r="A381" s="32"/>
      <c r="B381" s="25"/>
    </row>
    <row r="382" spans="1:2">
      <c r="A382" s="32"/>
      <c r="B382" s="25"/>
    </row>
    <row r="383" spans="1:2">
      <c r="A383" s="32"/>
      <c r="B383" s="25"/>
    </row>
    <row r="384" spans="1:2">
      <c r="A384" s="32"/>
      <c r="B384" s="25"/>
    </row>
    <row r="385" spans="1:2">
      <c r="A385" s="32"/>
      <c r="B385" s="25"/>
    </row>
    <row r="386" spans="1:2">
      <c r="A386" s="32"/>
      <c r="B386" s="25"/>
    </row>
    <row r="387" spans="1:2">
      <c r="A387" s="32"/>
      <c r="B387" s="25"/>
    </row>
    <row r="388" spans="1:2">
      <c r="A388" s="32"/>
      <c r="B388" s="25"/>
    </row>
    <row r="389" spans="1:2">
      <c r="A389" s="32"/>
      <c r="B389" s="25"/>
    </row>
    <row r="390" spans="1:2">
      <c r="A390" s="32"/>
      <c r="B390" s="25"/>
    </row>
    <row r="391" spans="1:2">
      <c r="A391" s="32"/>
      <c r="B391" s="25"/>
    </row>
    <row r="392" spans="1:2">
      <c r="A392" s="32"/>
      <c r="B392" s="25"/>
    </row>
    <row r="393" spans="1:2">
      <c r="A393" s="32"/>
      <c r="B393" s="25"/>
    </row>
    <row r="394" spans="1:2">
      <c r="A394" s="32"/>
      <c r="B394" s="25"/>
    </row>
    <row r="395" spans="1:2">
      <c r="A395" s="32"/>
      <c r="B395" s="25"/>
    </row>
    <row r="396" spans="1:2">
      <c r="A396" s="32"/>
      <c r="B396" s="25"/>
    </row>
    <row r="397" spans="1:2">
      <c r="A397" s="32"/>
      <c r="B397" s="25"/>
    </row>
    <row r="398" spans="1:2">
      <c r="A398" s="32"/>
      <c r="B398" s="25"/>
    </row>
    <row r="399" spans="1:2">
      <c r="A399" s="32"/>
      <c r="B399" s="25"/>
    </row>
    <row r="400" spans="1:2">
      <c r="A400" s="32"/>
      <c r="B400" s="25"/>
    </row>
    <row r="401" spans="1:2">
      <c r="A401" s="32"/>
      <c r="B401" s="25"/>
    </row>
    <row r="402" spans="1:2">
      <c r="A402" s="32"/>
      <c r="B402" s="25"/>
    </row>
    <row r="403" spans="1:2">
      <c r="A403" s="32"/>
      <c r="B403" s="25"/>
    </row>
    <row r="404" spans="1:2">
      <c r="A404" s="32"/>
      <c r="B404" s="25"/>
    </row>
    <row r="405" spans="1:2">
      <c r="A405" s="32"/>
      <c r="B405" s="25"/>
    </row>
    <row r="406" spans="1:2">
      <c r="A406" s="32"/>
      <c r="B406" s="25"/>
    </row>
    <row r="407" spans="1:2">
      <c r="A407" s="32"/>
      <c r="B407" s="25"/>
    </row>
    <row r="408" spans="1:2">
      <c r="A408" s="32"/>
      <c r="B408" s="25"/>
    </row>
    <row r="409" spans="1:2">
      <c r="A409" s="32"/>
      <c r="B409" s="25"/>
    </row>
    <row r="410" spans="1:2">
      <c r="A410" s="32"/>
      <c r="B410" s="25"/>
    </row>
    <row r="411" spans="1:2">
      <c r="A411" s="32"/>
      <c r="B411" s="25"/>
    </row>
    <row r="412" spans="1:2">
      <c r="A412" s="32"/>
      <c r="B412" s="25"/>
    </row>
    <row r="413" spans="1:2">
      <c r="A413" s="32"/>
      <c r="B413" s="25"/>
    </row>
    <row r="414" spans="1:2">
      <c r="A414" s="32"/>
      <c r="B414" s="25"/>
    </row>
    <row r="415" spans="1:2">
      <c r="A415" s="32"/>
      <c r="B415" s="25"/>
    </row>
    <row r="416" spans="1:2">
      <c r="A416" s="32"/>
      <c r="B416" s="25"/>
    </row>
    <row r="417" spans="1:2">
      <c r="A417" s="32"/>
      <c r="B417" s="25"/>
    </row>
    <row r="418" spans="1:2">
      <c r="A418" s="32"/>
      <c r="B418" s="25"/>
    </row>
    <row r="419" spans="1:2">
      <c r="A419" s="32"/>
      <c r="B419" s="25"/>
    </row>
    <row r="420" spans="1:2">
      <c r="A420" s="32"/>
      <c r="B420" s="25"/>
    </row>
    <row r="421" spans="1:2">
      <c r="A421" s="32"/>
      <c r="B421" s="25"/>
    </row>
    <row r="422" spans="1:2">
      <c r="A422" s="32"/>
      <c r="B422" s="25"/>
    </row>
    <row r="423" spans="1:2">
      <c r="A423" s="32"/>
      <c r="B423" s="25"/>
    </row>
    <row r="424" spans="1:2">
      <c r="A424" s="32"/>
      <c r="B424" s="25"/>
    </row>
    <row r="425" spans="1:2">
      <c r="A425" s="32"/>
      <c r="B425" s="25"/>
    </row>
    <row r="426" spans="1:2">
      <c r="A426" s="32"/>
      <c r="B426" s="68"/>
    </row>
    <row r="427" spans="1:2">
      <c r="A427" s="168"/>
      <c r="B427" s="68"/>
    </row>
    <row r="428" spans="1:2">
      <c r="A428" s="168"/>
      <c r="B428" s="68"/>
    </row>
    <row r="429" spans="1:2">
      <c r="A429" s="168"/>
      <c r="B429" s="25"/>
    </row>
    <row r="430" spans="1:2">
      <c r="A430" s="32"/>
      <c r="B430" s="25"/>
    </row>
    <row r="431" spans="1:2">
      <c r="A431" s="32"/>
      <c r="B431" s="25"/>
    </row>
    <row r="432" spans="1:2">
      <c r="A432" s="32"/>
      <c r="B432" s="25"/>
    </row>
    <row r="433" spans="1:2">
      <c r="A433" s="32"/>
      <c r="B433" s="25"/>
    </row>
    <row r="434" spans="1:2">
      <c r="A434" s="32"/>
      <c r="B434" s="25"/>
    </row>
    <row r="435" spans="1:2">
      <c r="A435" s="32"/>
      <c r="B435" s="25"/>
    </row>
    <row r="436" spans="1:2">
      <c r="A436" s="32"/>
      <c r="B436" s="25"/>
    </row>
    <row r="437" spans="1:2">
      <c r="A437" s="32"/>
      <c r="B437" s="25"/>
    </row>
    <row r="438" spans="1:2">
      <c r="A438" s="32"/>
      <c r="B438" s="25"/>
    </row>
    <row r="439" spans="1:2">
      <c r="A439" s="32"/>
      <c r="B439" s="25"/>
    </row>
    <row r="440" spans="1:2">
      <c r="A440" s="32"/>
      <c r="B440" s="25"/>
    </row>
    <row r="441" spans="1:2">
      <c r="A441" s="32"/>
      <c r="B441" s="25"/>
    </row>
    <row r="442" spans="1:2">
      <c r="A442" s="32"/>
      <c r="B442" s="25"/>
    </row>
    <row r="443" spans="1:2">
      <c r="A443" s="32"/>
      <c r="B443" s="25"/>
    </row>
    <row r="444" spans="1:2">
      <c r="A444" s="32"/>
      <c r="B444" s="25"/>
    </row>
    <row r="445" spans="1:2">
      <c r="A445" s="32"/>
      <c r="B445" s="25"/>
    </row>
    <row r="446" spans="1:2">
      <c r="A446" s="32"/>
      <c r="B446" s="25"/>
    </row>
    <row r="447" spans="1:2">
      <c r="A447" s="32"/>
      <c r="B447" s="25"/>
    </row>
    <row r="448" spans="1:2">
      <c r="A448" s="32"/>
      <c r="B448" s="25"/>
    </row>
    <row r="449" spans="1:2">
      <c r="A449" s="32"/>
      <c r="B449" s="25"/>
    </row>
    <row r="450" spans="1:2">
      <c r="A450" s="32"/>
      <c r="B450" s="25"/>
    </row>
    <row r="451" spans="1:2">
      <c r="A451" s="32"/>
      <c r="B451" s="25"/>
    </row>
    <row r="452" spans="1:2">
      <c r="A452" s="32"/>
      <c r="B452" s="25"/>
    </row>
    <row r="453" spans="1:2">
      <c r="A453" s="32"/>
      <c r="B453" s="25"/>
    </row>
    <row r="454" spans="1:2">
      <c r="A454" s="32"/>
      <c r="B454" s="25"/>
    </row>
    <row r="455" spans="1:2">
      <c r="A455" s="32"/>
      <c r="B455" s="25"/>
    </row>
    <row r="456" spans="1:2">
      <c r="A456" s="32"/>
      <c r="B456" s="25"/>
    </row>
    <row r="457" spans="1:2">
      <c r="A457" s="32"/>
      <c r="B457" s="25"/>
    </row>
    <row r="458" spans="1:2">
      <c r="A458" s="32"/>
      <c r="B458" s="25"/>
    </row>
    <row r="459" spans="1:2">
      <c r="A459" s="32"/>
      <c r="B459" s="25"/>
    </row>
    <row r="460" spans="1:2">
      <c r="A460" s="32"/>
      <c r="B460" s="25"/>
    </row>
    <row r="461" spans="1:2">
      <c r="A461" s="32"/>
      <c r="B461" s="25"/>
    </row>
    <row r="462" spans="1:2">
      <c r="A462" s="32"/>
      <c r="B462" s="25"/>
    </row>
    <row r="463" spans="1:2">
      <c r="A463" s="32"/>
      <c r="B463" s="25"/>
    </row>
    <row r="464" spans="1:2">
      <c r="A464" s="32"/>
      <c r="B464" s="25"/>
    </row>
    <row r="465" spans="1:2">
      <c r="A465" s="32"/>
      <c r="B465" s="25"/>
    </row>
    <row r="466" spans="1:2">
      <c r="A466" s="32"/>
      <c r="B466" s="25"/>
    </row>
    <row r="467" spans="1:2">
      <c r="A467" s="32"/>
      <c r="B467" s="25"/>
    </row>
    <row r="468" spans="1:2">
      <c r="A468" s="32"/>
      <c r="B468" s="25"/>
    </row>
    <row r="469" spans="1:2">
      <c r="A469" s="32"/>
      <c r="B469" s="25"/>
    </row>
    <row r="470" spans="1:2">
      <c r="A470" s="32"/>
      <c r="B470" s="25"/>
    </row>
    <row r="471" spans="1:2">
      <c r="A471" s="32"/>
      <c r="B471" s="25"/>
    </row>
    <row r="472" spans="1:2">
      <c r="A472" s="32"/>
      <c r="B472" s="25"/>
    </row>
    <row r="473" spans="1:2">
      <c r="A473" s="32"/>
      <c r="B473" s="25"/>
    </row>
    <row r="474" spans="1:2">
      <c r="A474" s="32"/>
      <c r="B474" s="25"/>
    </row>
    <row r="475" spans="1:2">
      <c r="A475" s="32"/>
      <c r="B475" s="25"/>
    </row>
    <row r="476" spans="1:2">
      <c r="A476" s="32"/>
      <c r="B476" s="25"/>
    </row>
    <row r="477" spans="1:2">
      <c r="A477" s="32"/>
      <c r="B477" s="25"/>
    </row>
    <row r="478" spans="1:2">
      <c r="A478" s="32"/>
      <c r="B478" s="25"/>
    </row>
    <row r="479" spans="1:2">
      <c r="A479" s="32"/>
      <c r="B479" s="25"/>
    </row>
    <row r="480" spans="1:2">
      <c r="A480" s="32"/>
      <c r="B480" s="25"/>
    </row>
    <row r="481" spans="1:2">
      <c r="A481" s="32"/>
      <c r="B481" s="25"/>
    </row>
    <row r="482" spans="1:2">
      <c r="A482" s="32"/>
      <c r="B482" s="25"/>
    </row>
    <row r="483" spans="1:2">
      <c r="A483" s="32"/>
      <c r="B483" s="25"/>
    </row>
    <row r="484" spans="1:2">
      <c r="A484" s="32"/>
      <c r="B484" s="25"/>
    </row>
    <row r="485" spans="1:2">
      <c r="A485" s="32"/>
      <c r="B485" s="25"/>
    </row>
    <row r="486" spans="1:2">
      <c r="A486" s="32"/>
      <c r="B486" s="25"/>
    </row>
    <row r="487" spans="1:2">
      <c r="A487" s="32"/>
      <c r="B487" s="25"/>
    </row>
    <row r="488" spans="1:2">
      <c r="A488" s="32"/>
      <c r="B488" s="25"/>
    </row>
    <row r="489" spans="1:2">
      <c r="A489" s="32"/>
      <c r="B489" s="25"/>
    </row>
    <row r="490" spans="1:2">
      <c r="A490" s="32"/>
      <c r="B490" s="25"/>
    </row>
    <row r="491" spans="1:2">
      <c r="A491" s="32"/>
      <c r="B491" s="25"/>
    </row>
    <row r="492" spans="1:2">
      <c r="A492" s="32"/>
      <c r="B492" s="68"/>
    </row>
    <row r="493" spans="1:2">
      <c r="A493" s="168"/>
      <c r="B493" s="68"/>
    </row>
    <row r="494" spans="1:2">
      <c r="A494" s="168"/>
      <c r="B494" s="68"/>
    </row>
    <row r="495" spans="1:2">
      <c r="A495" s="168"/>
      <c r="B495" s="25"/>
    </row>
    <row r="496" spans="1:2">
      <c r="A496" s="32"/>
      <c r="B496" s="25"/>
    </row>
    <row r="497" spans="1:2">
      <c r="A497" s="32"/>
      <c r="B497" s="25"/>
    </row>
    <row r="498" spans="1:2">
      <c r="A498" s="32"/>
      <c r="B498" s="25"/>
    </row>
    <row r="499" spans="1:2">
      <c r="A499" s="32"/>
      <c r="B499" s="25"/>
    </row>
    <row r="500" spans="1:2">
      <c r="A500" s="32"/>
      <c r="B500" s="25"/>
    </row>
    <row r="501" spans="1:2">
      <c r="A501" s="32"/>
      <c r="B501" s="25"/>
    </row>
    <row r="502" spans="1:2">
      <c r="A502" s="32"/>
      <c r="B502" s="25"/>
    </row>
    <row r="503" spans="1:2">
      <c r="A503" s="32"/>
      <c r="B503" s="25"/>
    </row>
    <row r="504" spans="1:2">
      <c r="A504" s="32"/>
      <c r="B504" s="25"/>
    </row>
    <row r="505" spans="1:2">
      <c r="A505" s="32"/>
      <c r="B505" s="25"/>
    </row>
    <row r="506" spans="1:2">
      <c r="A506" s="32"/>
      <c r="B506" s="25"/>
    </row>
    <row r="507" spans="1:2">
      <c r="A507" s="32"/>
      <c r="B507" s="25"/>
    </row>
    <row r="508" spans="1:2">
      <c r="A508" s="32"/>
      <c r="B508" s="25"/>
    </row>
    <row r="509" spans="1:2">
      <c r="A509" s="32"/>
      <c r="B509" s="25"/>
    </row>
    <row r="510" spans="1:2">
      <c r="A510" s="32"/>
      <c r="B510" s="25"/>
    </row>
    <row r="511" spans="1:2">
      <c r="A511" s="32"/>
      <c r="B511" s="25"/>
    </row>
    <row r="512" spans="1:2">
      <c r="A512" s="32"/>
      <c r="B512" s="25"/>
    </row>
    <row r="513" spans="1:2">
      <c r="A513" s="32"/>
      <c r="B513" s="25"/>
    </row>
    <row r="514" spans="1:2">
      <c r="A514" s="32"/>
      <c r="B514" s="25"/>
    </row>
    <row r="515" spans="1:2">
      <c r="A515" s="32"/>
      <c r="B515" s="25"/>
    </row>
    <row r="516" spans="1:2">
      <c r="A516" s="32"/>
      <c r="B516" s="25"/>
    </row>
    <row r="517" spans="1:2">
      <c r="A517" s="32"/>
      <c r="B517" s="25"/>
    </row>
    <row r="518" spans="1:2">
      <c r="A518" s="32"/>
      <c r="B518" s="25"/>
    </row>
    <row r="519" spans="1:2">
      <c r="A519" s="32"/>
      <c r="B519" s="25"/>
    </row>
    <row r="520" spans="1:2">
      <c r="A520" s="32"/>
      <c r="B520" s="25"/>
    </row>
    <row r="521" spans="1:2">
      <c r="A521" s="32"/>
      <c r="B521" s="25"/>
    </row>
    <row r="522" spans="1:2">
      <c r="A522" s="32"/>
      <c r="B522" s="25"/>
    </row>
    <row r="523" spans="1:2">
      <c r="A523" s="32"/>
      <c r="B523" s="25"/>
    </row>
    <row r="524" spans="1:2">
      <c r="A524" s="32"/>
      <c r="B524" s="25"/>
    </row>
    <row r="525" spans="1:2">
      <c r="A525" s="32"/>
      <c r="B525" s="25"/>
    </row>
    <row r="526" spans="1:2">
      <c r="A526" s="32"/>
      <c r="B526" s="25"/>
    </row>
    <row r="527" spans="1:2">
      <c r="A527" s="32"/>
      <c r="B527" s="25"/>
    </row>
    <row r="528" spans="1:2">
      <c r="A528" s="32"/>
      <c r="B528" s="25"/>
    </row>
    <row r="529" spans="1:2">
      <c r="A529" s="32"/>
      <c r="B529" s="25"/>
    </row>
    <row r="530" spans="1:2">
      <c r="A530" s="32"/>
      <c r="B530" s="25"/>
    </row>
    <row r="531" spans="1:2">
      <c r="A531" s="32"/>
      <c r="B531" s="25"/>
    </row>
    <row r="532" spans="1:2">
      <c r="A532" s="32"/>
      <c r="B532" s="25"/>
    </row>
    <row r="533" spans="1:2">
      <c r="A533" s="32"/>
      <c r="B533" s="25"/>
    </row>
    <row r="534" spans="1:2">
      <c r="A534" s="32"/>
      <c r="B534" s="25"/>
    </row>
    <row r="535" spans="1:2">
      <c r="A535" s="32"/>
      <c r="B535" s="25"/>
    </row>
    <row r="536" spans="1:2">
      <c r="A536" s="32"/>
      <c r="B536" s="25"/>
    </row>
    <row r="537" spans="1:2">
      <c r="A537" s="32"/>
      <c r="B537" s="25"/>
    </row>
    <row r="538" spans="1:2">
      <c r="A538" s="32"/>
      <c r="B538" s="25"/>
    </row>
    <row r="539" spans="1:2">
      <c r="A539" s="32"/>
      <c r="B539" s="25"/>
    </row>
    <row r="540" spans="1:2">
      <c r="A540" s="32"/>
      <c r="B540" s="25"/>
    </row>
    <row r="541" spans="1:2">
      <c r="A541" s="32"/>
      <c r="B541" s="25"/>
    </row>
    <row r="542" spans="1:2">
      <c r="A542" s="32"/>
      <c r="B542" s="68"/>
    </row>
    <row r="543" spans="1:2">
      <c r="A543" s="168"/>
      <c r="B543" s="25"/>
    </row>
    <row r="544" spans="1:2">
      <c r="A544" s="32"/>
      <c r="B544" s="25"/>
    </row>
    <row r="545" spans="1:2">
      <c r="A545" s="32"/>
      <c r="B545" s="25"/>
    </row>
    <row r="546" spans="1:2">
      <c r="A546" s="32"/>
      <c r="B546" s="25"/>
    </row>
    <row r="547" spans="1:2">
      <c r="A547" s="32"/>
      <c r="B547" s="25"/>
    </row>
    <row r="548" spans="1:2">
      <c r="A548" s="32"/>
      <c r="B548" s="25"/>
    </row>
    <row r="549" spans="1:2">
      <c r="A549" s="32"/>
      <c r="B549" s="25"/>
    </row>
    <row r="550" spans="1:2">
      <c r="A550" s="32"/>
      <c r="B550" s="25"/>
    </row>
    <row r="551" spans="1:2">
      <c r="A551" s="32"/>
      <c r="B551" s="25"/>
    </row>
    <row r="552" spans="1:2">
      <c r="A552" s="32"/>
      <c r="B552" s="25"/>
    </row>
    <row r="553" spans="1:2">
      <c r="A553" s="32"/>
      <c r="B553" s="25"/>
    </row>
    <row r="554" spans="1:2">
      <c r="A554" s="32"/>
      <c r="B554" s="25"/>
    </row>
    <row r="555" spans="1:2">
      <c r="A555" s="32"/>
      <c r="B555" s="25"/>
    </row>
    <row r="556" spans="1:2">
      <c r="A556" s="32"/>
      <c r="B556" s="25"/>
    </row>
    <row r="557" spans="1:2">
      <c r="A557" s="32"/>
      <c r="B557" s="25"/>
    </row>
    <row r="558" spans="1:2">
      <c r="A558" s="32"/>
      <c r="B558" s="25"/>
    </row>
    <row r="559" spans="1:2">
      <c r="A559" s="32"/>
      <c r="B559" s="25"/>
    </row>
    <row r="560" spans="1:2">
      <c r="A560" s="32"/>
      <c r="B560" s="25"/>
    </row>
    <row r="561" spans="1:7">
      <c r="A561" s="32"/>
      <c r="B561" s="25"/>
    </row>
    <row r="562" spans="1:7">
      <c r="A562" s="32"/>
      <c r="B562" s="25"/>
    </row>
    <row r="563" spans="1:7">
      <c r="A563" s="32"/>
      <c r="B563" s="25"/>
    </row>
    <row r="564" spans="1:7">
      <c r="A564" s="32"/>
      <c r="B564" s="25"/>
    </row>
    <row r="565" spans="1:7">
      <c r="A565" s="32"/>
      <c r="B565" s="25"/>
    </row>
    <row r="566" spans="1:7">
      <c r="A566" s="32"/>
      <c r="B566" s="25"/>
    </row>
    <row r="567" spans="1:7">
      <c r="A567" s="32"/>
      <c r="B567" s="25"/>
    </row>
    <row r="568" spans="1:7">
      <c r="A568" s="119"/>
      <c r="B568" s="119"/>
      <c r="C568" s="119"/>
      <c r="D568" s="167"/>
      <c r="F568" s="32"/>
      <c r="G568" s="25"/>
    </row>
    <row r="569" spans="1:7">
      <c r="A569" s="119"/>
      <c r="B569" s="119"/>
      <c r="C569" s="119"/>
      <c r="D569" s="167"/>
      <c r="F569" s="32"/>
      <c r="G569" s="25"/>
    </row>
    <row r="570" spans="1:7">
      <c r="A570" s="119"/>
      <c r="B570" s="119"/>
      <c r="C570" s="119"/>
      <c r="D570" s="167"/>
      <c r="F570" s="32"/>
      <c r="G570" s="25"/>
    </row>
    <row r="571" spans="1:7">
      <c r="A571" s="119"/>
      <c r="B571" s="119"/>
      <c r="C571" s="119"/>
      <c r="D571" s="167"/>
      <c r="F571" s="32"/>
      <c r="G571" s="25"/>
    </row>
    <row r="572" spans="1:7">
      <c r="A572" s="119"/>
      <c r="B572" s="119"/>
      <c r="C572" s="119"/>
      <c r="D572" s="167"/>
      <c r="F572" s="32"/>
      <c r="G572" s="25"/>
    </row>
    <row r="573" spans="1:7">
      <c r="A573" s="119"/>
      <c r="B573" s="119"/>
      <c r="C573" s="119"/>
      <c r="D573" s="167"/>
      <c r="F573" s="32"/>
      <c r="G573" s="25"/>
    </row>
    <row r="574" spans="1:7">
      <c r="A574" s="119"/>
      <c r="B574" s="119"/>
      <c r="C574" s="119"/>
      <c r="D574" s="167"/>
      <c r="F574" s="32"/>
      <c r="G574" s="25"/>
    </row>
    <row r="575" spans="1:7">
      <c r="A575" s="119"/>
      <c r="B575" s="119"/>
      <c r="C575" s="119"/>
      <c r="D575" s="167"/>
      <c r="F575" s="32"/>
      <c r="G575" s="25"/>
    </row>
    <row r="576" spans="1:7">
      <c r="A576" s="119"/>
      <c r="B576" s="119"/>
      <c r="C576" s="119"/>
      <c r="D576" s="167"/>
      <c r="F576" s="32"/>
      <c r="G576" s="25"/>
    </row>
    <row r="577" spans="1:7">
      <c r="A577" s="119"/>
      <c r="B577" s="119"/>
      <c r="C577" s="119"/>
      <c r="D577" s="167"/>
      <c r="F577" s="32"/>
      <c r="G577" s="25"/>
    </row>
    <row r="578" spans="1:7">
      <c r="A578" s="119"/>
      <c r="B578" s="119"/>
      <c r="C578" s="119"/>
      <c r="D578" s="167"/>
      <c r="F578" s="32"/>
      <c r="G578" s="25"/>
    </row>
    <row r="579" spans="1:7">
      <c r="A579" s="119"/>
      <c r="B579" s="119"/>
      <c r="C579" s="119"/>
      <c r="D579" s="167"/>
      <c r="F579" s="32"/>
      <c r="G579" s="25"/>
    </row>
    <row r="580" spans="1:7">
      <c r="A580" s="119"/>
      <c r="B580" s="119"/>
      <c r="C580" s="119"/>
      <c r="D580" s="167"/>
      <c r="F580" s="32"/>
      <c r="G580" s="25"/>
    </row>
    <row r="581" spans="1:7">
      <c r="A581" s="119"/>
      <c r="B581" s="119"/>
      <c r="C581" s="119"/>
      <c r="D581" s="167"/>
      <c r="F581" s="32"/>
      <c r="G581" s="25"/>
    </row>
    <row r="582" spans="1:7">
      <c r="A582" s="119"/>
      <c r="B582" s="119"/>
      <c r="C582" s="119"/>
      <c r="D582" s="167"/>
      <c r="F582" s="32"/>
      <c r="G582" s="25"/>
    </row>
    <row r="583" spans="1:7">
      <c r="A583" s="119"/>
      <c r="B583" s="119"/>
      <c r="C583" s="119"/>
      <c r="D583" s="167"/>
      <c r="F583" s="32"/>
      <c r="G583" s="25"/>
    </row>
    <row r="584" spans="1:7">
      <c r="A584" s="119"/>
      <c r="B584" s="119"/>
      <c r="C584" s="119"/>
      <c r="D584" s="167"/>
      <c r="F584" s="32"/>
      <c r="G584" s="25"/>
    </row>
    <row r="585" spans="1:7">
      <c r="A585" s="119"/>
      <c r="B585" s="119"/>
      <c r="C585" s="119"/>
      <c r="D585" s="167"/>
      <c r="F585" s="32"/>
      <c r="G585" s="25"/>
    </row>
    <row r="586" spans="1:7">
      <c r="A586" s="119"/>
      <c r="B586" s="119"/>
      <c r="C586" s="119"/>
      <c r="D586" s="167"/>
      <c r="F586" s="32"/>
      <c r="G586" s="25"/>
    </row>
    <row r="587" spans="1:7">
      <c r="A587" s="119"/>
      <c r="B587" s="119"/>
      <c r="C587" s="119"/>
      <c r="D587" s="167"/>
      <c r="F587" s="32"/>
      <c r="G587" s="25"/>
    </row>
    <row r="588" spans="1:7">
      <c r="A588" s="119"/>
      <c r="B588" s="119"/>
      <c r="C588" s="119"/>
      <c r="D588" s="167"/>
      <c r="F588" s="32"/>
      <c r="G588" s="25"/>
    </row>
    <row r="589" spans="1:7">
      <c r="A589" s="119"/>
      <c r="B589" s="119"/>
      <c r="C589" s="119"/>
      <c r="D589" s="167"/>
      <c r="F589" s="32"/>
      <c r="G589" s="25"/>
    </row>
    <row r="590" spans="1:7">
      <c r="A590" s="119"/>
      <c r="B590" s="119"/>
      <c r="C590" s="119"/>
      <c r="D590" s="167"/>
      <c r="F590" s="32"/>
      <c r="G590" s="25"/>
    </row>
    <row r="591" spans="1:7">
      <c r="A591" s="119"/>
      <c r="B591" s="119"/>
      <c r="C591" s="119"/>
      <c r="D591" s="167"/>
      <c r="F591" s="32"/>
      <c r="G591" s="25"/>
    </row>
    <row r="592" spans="1:7">
      <c r="A592" s="119"/>
      <c r="B592" s="119"/>
      <c r="C592" s="119"/>
      <c r="D592" s="167"/>
      <c r="F592" s="32"/>
      <c r="G592" s="25"/>
    </row>
    <row r="593" spans="1:7">
      <c r="A593" s="119"/>
      <c r="B593" s="119"/>
      <c r="C593" s="119"/>
      <c r="D593" s="167"/>
      <c r="F593" s="32"/>
      <c r="G593" s="25"/>
    </row>
    <row r="594" spans="1:7">
      <c r="A594" s="119"/>
      <c r="B594" s="119"/>
      <c r="C594" s="119"/>
      <c r="D594" s="167"/>
      <c r="F594" s="32"/>
      <c r="G594" s="25"/>
    </row>
    <row r="595" spans="1:7">
      <c r="A595" s="119"/>
      <c r="B595" s="119"/>
      <c r="C595" s="119"/>
      <c r="D595" s="167"/>
      <c r="F595" s="32"/>
      <c r="G595" s="25"/>
    </row>
    <row r="596" spans="1:7">
      <c r="A596" s="119"/>
      <c r="B596" s="119"/>
      <c r="C596" s="119"/>
      <c r="D596" s="167"/>
      <c r="F596" s="32"/>
      <c r="G596" s="25"/>
    </row>
    <row r="597" spans="1:7">
      <c r="A597" s="119"/>
      <c r="B597" s="119"/>
      <c r="C597" s="119"/>
      <c r="D597" s="167"/>
      <c r="F597" s="32"/>
      <c r="G597" s="25"/>
    </row>
    <row r="598" spans="1:7">
      <c r="A598" s="119"/>
      <c r="B598" s="119"/>
      <c r="C598" s="119"/>
      <c r="D598" s="167"/>
      <c r="F598" s="32"/>
      <c r="G598" s="25"/>
    </row>
    <row r="599" spans="1:7">
      <c r="A599" s="119"/>
      <c r="B599" s="119"/>
      <c r="C599" s="119"/>
      <c r="D599" s="167"/>
      <c r="F599" s="32"/>
      <c r="G599" s="25"/>
    </row>
    <row r="600" spans="1:7">
      <c r="A600" s="119"/>
      <c r="B600" s="119"/>
      <c r="C600" s="119"/>
      <c r="D600" s="167"/>
      <c r="F600" s="32"/>
      <c r="G600" s="25"/>
    </row>
    <row r="601" spans="1:7">
      <c r="A601" s="119"/>
      <c r="B601" s="119"/>
      <c r="C601" s="119"/>
      <c r="D601" s="167"/>
      <c r="F601" s="32"/>
      <c r="G601" s="25"/>
    </row>
    <row r="602" spans="1:7">
      <c r="A602" s="119"/>
      <c r="B602" s="119"/>
      <c r="C602" s="119"/>
      <c r="D602" s="167"/>
      <c r="F602" s="32"/>
      <c r="G602" s="25"/>
    </row>
    <row r="603" spans="1:7">
      <c r="A603" s="119"/>
      <c r="B603" s="119"/>
      <c r="C603" s="119"/>
      <c r="D603" s="167"/>
      <c r="F603" s="32"/>
      <c r="G603" s="25"/>
    </row>
    <row r="604" spans="1:7">
      <c r="A604" s="119"/>
      <c r="B604" s="119"/>
      <c r="C604" s="119"/>
      <c r="D604" s="167"/>
      <c r="F604" s="32"/>
      <c r="G604" s="25"/>
    </row>
    <row r="605" spans="1:7">
      <c r="A605" s="119"/>
      <c r="B605" s="119"/>
      <c r="C605" s="119"/>
      <c r="D605" s="167"/>
      <c r="F605" s="32"/>
    </row>
    <row r="606" spans="1:7">
      <c r="A606" s="119"/>
      <c r="B606" s="119"/>
      <c r="C606" s="119"/>
      <c r="D606" s="167"/>
      <c r="F606" s="32"/>
    </row>
    <row r="607" spans="1:7">
      <c r="A607" s="119"/>
      <c r="B607" s="119"/>
      <c r="C607" s="119"/>
      <c r="D607" s="167"/>
      <c r="F607" s="32"/>
    </row>
    <row r="608" spans="1:7">
      <c r="A608" s="119"/>
      <c r="B608" s="119"/>
      <c r="C608" s="119"/>
      <c r="D608" s="167"/>
      <c r="F608" s="32"/>
    </row>
    <row r="609" spans="1:6">
      <c r="A609" s="119"/>
      <c r="B609" s="119"/>
      <c r="C609" s="119"/>
      <c r="D609" s="167"/>
      <c r="F609" s="32"/>
    </row>
    <row r="610" spans="1:6">
      <c r="A610" s="119"/>
      <c r="B610" s="119"/>
      <c r="C610" s="119"/>
      <c r="D610" s="167"/>
      <c r="F610" s="32"/>
    </row>
    <row r="611" spans="1:6">
      <c r="A611" s="119"/>
      <c r="B611" s="119"/>
      <c r="C611" s="119"/>
      <c r="D611" s="167"/>
      <c r="F611" s="32"/>
    </row>
    <row r="612" spans="1:6">
      <c r="A612" s="119"/>
      <c r="B612" s="119"/>
      <c r="C612" s="119"/>
      <c r="D612" s="167"/>
      <c r="F612" s="32"/>
    </row>
    <row r="613" spans="1:6">
      <c r="A613" s="119"/>
      <c r="B613" s="119"/>
      <c r="C613" s="119"/>
      <c r="D613" s="167"/>
      <c r="F613" s="32"/>
    </row>
    <row r="614" spans="1:6">
      <c r="A614" s="119"/>
      <c r="B614" s="119"/>
      <c r="C614" s="119"/>
      <c r="D614" s="167"/>
      <c r="F614" s="32"/>
    </row>
    <row r="615" spans="1:6">
      <c r="A615" s="119"/>
      <c r="B615" s="119"/>
      <c r="C615" s="119"/>
      <c r="D615" s="167"/>
      <c r="F615" s="32"/>
    </row>
    <row r="616" spans="1:6">
      <c r="A616" s="119"/>
      <c r="B616" s="119"/>
      <c r="C616" s="119"/>
      <c r="D616" s="167"/>
      <c r="F616" s="32"/>
    </row>
    <row r="617" spans="1:6">
      <c r="A617" s="119"/>
      <c r="B617" s="119"/>
      <c r="C617" s="119"/>
      <c r="D617" s="167"/>
      <c r="F617" s="32"/>
    </row>
    <row r="618" spans="1:6">
      <c r="A618" s="119"/>
      <c r="B618" s="119"/>
      <c r="C618" s="119"/>
      <c r="D618" s="167"/>
      <c r="F618" s="32"/>
    </row>
    <row r="619" spans="1:6">
      <c r="A619" s="119"/>
      <c r="B619" s="119"/>
      <c r="C619" s="119"/>
      <c r="D619" s="167"/>
      <c r="F619" s="32"/>
    </row>
    <row r="620" spans="1:6">
      <c r="A620" s="119"/>
      <c r="B620" s="119"/>
      <c r="C620" s="119"/>
      <c r="D620" s="167"/>
      <c r="F620" s="32"/>
    </row>
    <row r="621" spans="1:6">
      <c r="A621" s="119"/>
      <c r="B621" s="119"/>
      <c r="C621" s="119"/>
      <c r="D621" s="167"/>
      <c r="F621" s="32"/>
    </row>
    <row r="622" spans="1:6">
      <c r="A622" s="119"/>
      <c r="B622" s="119"/>
      <c r="C622" s="119"/>
      <c r="D622" s="167"/>
      <c r="F622" s="32"/>
    </row>
    <row r="623" spans="1:6">
      <c r="A623" s="119"/>
      <c r="B623" s="119"/>
      <c r="C623" s="119"/>
      <c r="D623" s="167"/>
      <c r="F623" s="32"/>
    </row>
    <row r="624" spans="1:6">
      <c r="A624" s="119"/>
      <c r="B624" s="119"/>
      <c r="C624" s="119"/>
      <c r="D624" s="167"/>
      <c r="F624" s="32"/>
    </row>
    <row r="625" spans="1:6">
      <c r="A625" s="119"/>
      <c r="B625" s="119"/>
      <c r="C625" s="119"/>
      <c r="D625" s="167"/>
      <c r="F625" s="32"/>
    </row>
    <row r="626" spans="1:6">
      <c r="A626" s="119"/>
      <c r="B626" s="119"/>
      <c r="C626" s="119"/>
      <c r="D626" s="167"/>
      <c r="F626" s="32"/>
    </row>
    <row r="627" spans="1:6">
      <c r="A627" s="119"/>
      <c r="B627" s="119"/>
      <c r="C627" s="119"/>
      <c r="D627" s="167"/>
      <c r="F627" s="32"/>
    </row>
    <row r="628" spans="1:6">
      <c r="A628" s="119"/>
      <c r="B628" s="119"/>
      <c r="C628" s="119"/>
      <c r="D628" s="167"/>
      <c r="F628" s="32"/>
    </row>
    <row r="629" spans="1:6">
      <c r="A629" s="119"/>
      <c r="B629" s="119"/>
      <c r="C629" s="119"/>
      <c r="D629" s="167"/>
      <c r="F629" s="32"/>
    </row>
    <row r="630" spans="1:6">
      <c r="A630" s="119"/>
      <c r="B630" s="119"/>
      <c r="C630" s="119"/>
      <c r="D630" s="167"/>
      <c r="F630" s="32"/>
    </row>
    <row r="631" spans="1:6">
      <c r="A631" s="119"/>
      <c r="B631" s="119"/>
      <c r="C631" s="119"/>
      <c r="D631" s="167"/>
      <c r="F631" s="32"/>
    </row>
    <row r="632" spans="1:6">
      <c r="A632" s="119"/>
      <c r="B632" s="119"/>
      <c r="C632" s="119"/>
      <c r="D632" s="167"/>
      <c r="F632" s="32"/>
    </row>
    <row r="633" spans="1:6">
      <c r="A633" s="119"/>
      <c r="B633" s="119"/>
      <c r="C633" s="119"/>
      <c r="D633" s="167"/>
      <c r="F633" s="32"/>
    </row>
    <row r="634" spans="1:6">
      <c r="A634" s="119"/>
      <c r="B634" s="119"/>
      <c r="C634" s="119"/>
      <c r="D634" s="167"/>
      <c r="F634" s="32"/>
    </row>
    <row r="635" spans="1:6">
      <c r="A635" s="119"/>
      <c r="B635" s="119"/>
      <c r="C635" s="119"/>
      <c r="D635" s="167"/>
      <c r="F635" s="32"/>
    </row>
    <row r="636" spans="1:6">
      <c r="A636" s="119"/>
      <c r="B636" s="119"/>
      <c r="C636" s="119"/>
      <c r="D636" s="167"/>
      <c r="F636" s="32"/>
    </row>
    <row r="637" spans="1:6">
      <c r="A637" s="119"/>
      <c r="B637" s="119"/>
      <c r="C637" s="119"/>
      <c r="D637" s="167"/>
      <c r="F637" s="32"/>
    </row>
    <row r="638" spans="1:6">
      <c r="A638" s="119"/>
      <c r="B638" s="119"/>
      <c r="C638" s="119"/>
      <c r="D638" s="167"/>
      <c r="F638" s="32"/>
    </row>
    <row r="639" spans="1:6">
      <c r="A639" s="119"/>
      <c r="B639" s="119"/>
      <c r="C639" s="119"/>
      <c r="D639" s="167"/>
      <c r="F639" s="32"/>
    </row>
    <row r="640" spans="1:6">
      <c r="A640" s="119"/>
      <c r="B640" s="119"/>
      <c r="C640" s="119"/>
      <c r="D640" s="167"/>
      <c r="F640" s="32"/>
    </row>
    <row r="641" spans="1:6">
      <c r="A641" s="119"/>
      <c r="B641" s="119"/>
      <c r="C641" s="119"/>
      <c r="D641" s="167"/>
      <c r="F641" s="32"/>
    </row>
    <row r="642" spans="1:6">
      <c r="A642" s="119"/>
      <c r="B642" s="119"/>
      <c r="C642" s="119"/>
      <c r="D642" s="167"/>
      <c r="F642" s="32"/>
    </row>
    <row r="643" spans="1:6">
      <c r="A643" s="119"/>
      <c r="B643" s="119"/>
      <c r="C643" s="119"/>
      <c r="D643" s="167"/>
      <c r="F643" s="32"/>
    </row>
    <row r="644" spans="1:6">
      <c r="A644" s="119"/>
      <c r="B644" s="119"/>
      <c r="C644" s="119"/>
      <c r="D644" s="167"/>
      <c r="F644" s="32"/>
    </row>
    <row r="645" spans="1:6">
      <c r="A645" s="119"/>
      <c r="B645" s="119"/>
      <c r="C645" s="119"/>
      <c r="D645" s="167"/>
      <c r="F645" s="32"/>
    </row>
    <row r="646" spans="1:6">
      <c r="A646" s="119"/>
      <c r="B646" s="119"/>
      <c r="C646" s="119"/>
      <c r="D646" s="167"/>
      <c r="F646" s="32"/>
    </row>
    <row r="647" spans="1:6">
      <c r="A647" s="119"/>
      <c r="B647" s="119"/>
      <c r="C647" s="119"/>
      <c r="D647" s="167"/>
      <c r="F647" s="32"/>
    </row>
    <row r="648" spans="1:6">
      <c r="A648" s="119"/>
      <c r="B648" s="119"/>
      <c r="C648" s="119"/>
      <c r="D648" s="167"/>
      <c r="F648" s="32"/>
    </row>
    <row r="649" spans="1:6">
      <c r="A649" s="119"/>
      <c r="B649" s="119"/>
      <c r="C649" s="119"/>
      <c r="D649" s="167"/>
      <c r="F649" s="32"/>
    </row>
    <row r="650" spans="1:6">
      <c r="A650" s="119"/>
      <c r="B650" s="119"/>
      <c r="C650" s="119"/>
      <c r="D650" s="167"/>
      <c r="F650" s="32"/>
    </row>
    <row r="651" spans="1:6">
      <c r="A651" s="119"/>
      <c r="B651" s="119"/>
      <c r="C651" s="119"/>
      <c r="D651" s="167"/>
      <c r="F651" s="32"/>
    </row>
    <row r="652" spans="1:6">
      <c r="A652" s="119"/>
      <c r="B652" s="119"/>
      <c r="C652" s="119"/>
      <c r="D652" s="167"/>
      <c r="F652" s="32"/>
    </row>
    <row r="653" spans="1:6">
      <c r="A653" s="119"/>
      <c r="B653" s="119"/>
      <c r="C653" s="119"/>
      <c r="D653" s="167"/>
      <c r="F653" s="32"/>
    </row>
    <row r="654" spans="1:6">
      <c r="A654" s="119"/>
      <c r="B654" s="119"/>
      <c r="C654" s="119"/>
      <c r="D654" s="167"/>
      <c r="F654" s="32"/>
    </row>
    <row r="655" spans="1:6">
      <c r="A655" s="119"/>
      <c r="B655" s="119"/>
      <c r="C655" s="119"/>
      <c r="D655" s="167"/>
      <c r="F655" s="32"/>
    </row>
    <row r="656" spans="1:6">
      <c r="A656" s="119"/>
      <c r="B656" s="119"/>
      <c r="C656" s="119"/>
      <c r="D656" s="167"/>
      <c r="F656" s="32"/>
    </row>
    <row r="657" spans="1:6">
      <c r="A657" s="119"/>
      <c r="B657" s="119"/>
      <c r="C657" s="119"/>
      <c r="D657" s="167"/>
      <c r="F657" s="32"/>
    </row>
    <row r="658" spans="1:6">
      <c r="A658" s="119"/>
      <c r="B658" s="119"/>
      <c r="C658" s="119"/>
      <c r="D658" s="167"/>
      <c r="F658" s="32"/>
    </row>
    <row r="659" spans="1:6">
      <c r="A659" s="119"/>
      <c r="B659" s="119"/>
      <c r="C659" s="119"/>
      <c r="D659" s="167"/>
      <c r="F659" s="32"/>
    </row>
    <row r="660" spans="1:6">
      <c r="A660" s="119"/>
      <c r="B660" s="119"/>
      <c r="C660" s="119"/>
      <c r="D660" s="167"/>
      <c r="F660" s="32"/>
    </row>
    <row r="661" spans="1:6">
      <c r="A661" s="119"/>
      <c r="B661" s="119"/>
      <c r="C661" s="119"/>
      <c r="D661" s="167"/>
      <c r="F661" s="32"/>
    </row>
    <row r="662" spans="1:6">
      <c r="A662" s="119"/>
      <c r="B662" s="119"/>
      <c r="C662" s="119"/>
      <c r="D662" s="167"/>
      <c r="F662" s="32"/>
    </row>
    <row r="663" spans="1:6">
      <c r="A663" s="119"/>
      <c r="B663" s="119"/>
      <c r="C663" s="119"/>
      <c r="D663" s="167"/>
      <c r="F663" s="32"/>
    </row>
    <row r="664" spans="1:6">
      <c r="A664" s="119"/>
      <c r="B664" s="119"/>
      <c r="C664" s="119"/>
      <c r="D664" s="167"/>
      <c r="F664" s="32"/>
    </row>
    <row r="665" spans="1:6">
      <c r="A665" s="119"/>
      <c r="B665" s="119"/>
      <c r="C665" s="119"/>
      <c r="D665" s="167"/>
      <c r="F665" s="32"/>
    </row>
    <row r="666" spans="1:6">
      <c r="A666" s="119"/>
      <c r="B666" s="119"/>
      <c r="C666" s="119"/>
      <c r="D666" s="167"/>
      <c r="F666" s="32"/>
    </row>
    <row r="667" spans="1:6">
      <c r="A667" s="119"/>
      <c r="B667" s="119"/>
      <c r="C667" s="119"/>
      <c r="D667" s="167"/>
      <c r="F667" s="32"/>
    </row>
    <row r="668" spans="1:6">
      <c r="A668" s="119"/>
      <c r="B668" s="119"/>
      <c r="C668" s="119"/>
      <c r="D668" s="167"/>
      <c r="F668" s="32"/>
    </row>
    <row r="669" spans="1:6">
      <c r="A669" s="119"/>
      <c r="B669" s="119"/>
      <c r="C669" s="119"/>
      <c r="D669" s="167"/>
      <c r="F669" s="32"/>
    </row>
    <row r="670" spans="1:6">
      <c r="A670" s="119"/>
      <c r="B670" s="119"/>
      <c r="C670" s="119"/>
      <c r="D670" s="167"/>
      <c r="F670" s="32"/>
    </row>
    <row r="671" spans="1:6">
      <c r="A671" s="119"/>
      <c r="B671" s="119"/>
      <c r="C671" s="119"/>
      <c r="D671" s="167"/>
      <c r="F671" s="32"/>
    </row>
    <row r="672" spans="1:6">
      <c r="A672" s="119"/>
      <c r="B672" s="119"/>
      <c r="C672" s="119"/>
      <c r="D672" s="167"/>
      <c r="F672" s="32"/>
    </row>
    <row r="673" spans="1:6">
      <c r="A673" s="119"/>
      <c r="B673" s="119"/>
      <c r="C673" s="119"/>
      <c r="D673" s="167"/>
      <c r="F673" s="32"/>
    </row>
    <row r="674" spans="1:6">
      <c r="A674" s="119"/>
      <c r="B674" s="119"/>
      <c r="C674" s="119"/>
      <c r="D674" s="167"/>
      <c r="F674" s="32"/>
    </row>
    <row r="675" spans="1:6">
      <c r="A675" s="119"/>
      <c r="B675" s="119"/>
      <c r="C675" s="119"/>
      <c r="D675" s="167"/>
      <c r="F675" s="32"/>
    </row>
    <row r="676" spans="1:6">
      <c r="A676" s="119"/>
      <c r="B676" s="119"/>
      <c r="C676" s="119"/>
      <c r="D676" s="167"/>
      <c r="F676" s="32"/>
    </row>
    <row r="677" spans="1:6">
      <c r="A677" s="119"/>
      <c r="B677" s="119"/>
      <c r="C677" s="119"/>
      <c r="D677" s="167"/>
      <c r="F677" s="32"/>
    </row>
    <row r="678" spans="1:6">
      <c r="A678" s="119"/>
      <c r="B678" s="119"/>
      <c r="C678" s="119"/>
      <c r="D678" s="167"/>
      <c r="F678" s="32"/>
    </row>
    <row r="679" spans="1:6">
      <c r="A679" s="119"/>
      <c r="B679" s="119"/>
      <c r="C679" s="119"/>
      <c r="D679" s="167"/>
      <c r="F679" s="32"/>
    </row>
    <row r="680" spans="1:6">
      <c r="A680" s="119"/>
      <c r="B680" s="119"/>
      <c r="C680" s="119"/>
      <c r="D680" s="167"/>
      <c r="F680" s="32"/>
    </row>
    <row r="681" spans="1:6">
      <c r="A681" s="119"/>
      <c r="B681" s="119"/>
      <c r="C681" s="119"/>
      <c r="D681" s="167"/>
      <c r="F681" s="32"/>
    </row>
    <row r="682" spans="1:6">
      <c r="A682" s="119"/>
      <c r="B682" s="119"/>
      <c r="C682" s="119"/>
      <c r="D682" s="167"/>
      <c r="F682" s="32"/>
    </row>
    <row r="683" spans="1:6">
      <c r="A683" s="119"/>
      <c r="B683" s="119"/>
      <c r="C683" s="119"/>
      <c r="D683" s="167"/>
      <c r="F683" s="32"/>
    </row>
    <row r="684" spans="1:6">
      <c r="A684" s="119"/>
      <c r="B684" s="119"/>
      <c r="C684" s="119"/>
      <c r="D684" s="167"/>
      <c r="F684" s="32"/>
    </row>
    <row r="685" spans="1:6">
      <c r="A685" s="119"/>
      <c r="B685" s="119"/>
      <c r="C685" s="119"/>
      <c r="D685" s="167"/>
      <c r="F685" s="32"/>
    </row>
    <row r="686" spans="1:6">
      <c r="A686" s="119"/>
      <c r="B686" s="119"/>
      <c r="C686" s="119"/>
      <c r="D686" s="167"/>
      <c r="F686" s="32"/>
    </row>
    <row r="687" spans="1:6">
      <c r="A687" s="119"/>
      <c r="B687" s="119"/>
      <c r="C687" s="119"/>
      <c r="D687" s="167"/>
      <c r="F687" s="32"/>
    </row>
    <row r="688" spans="1:6">
      <c r="A688" s="119"/>
      <c r="B688" s="119"/>
      <c r="C688" s="119"/>
      <c r="D688" s="167"/>
      <c r="F688" s="32"/>
    </row>
    <row r="689" spans="1:6">
      <c r="A689" s="119"/>
      <c r="B689" s="119"/>
      <c r="C689" s="119"/>
      <c r="D689" s="167"/>
      <c r="F689" s="32"/>
    </row>
    <row r="690" spans="1:6">
      <c r="A690" s="119"/>
      <c r="B690" s="119"/>
      <c r="C690" s="119"/>
      <c r="D690" s="167"/>
      <c r="F690" s="32"/>
    </row>
    <row r="691" spans="1:6">
      <c r="A691" s="119"/>
      <c r="B691" s="119"/>
      <c r="C691" s="119"/>
      <c r="D691" s="167"/>
      <c r="F691" s="32"/>
    </row>
    <row r="692" spans="1:6">
      <c r="A692" s="119"/>
      <c r="B692" s="119"/>
      <c r="C692" s="119"/>
      <c r="D692" s="167"/>
      <c r="F692" s="32"/>
    </row>
    <row r="693" spans="1:6">
      <c r="A693" s="119"/>
      <c r="B693" s="119"/>
      <c r="C693" s="119"/>
      <c r="D693" s="167"/>
      <c r="F693" s="32"/>
    </row>
    <row r="694" spans="1:6">
      <c r="A694" s="119"/>
      <c r="B694" s="119"/>
      <c r="C694" s="119"/>
      <c r="D694" s="167"/>
      <c r="F694" s="32"/>
    </row>
    <row r="695" spans="1:6">
      <c r="A695" s="119"/>
      <c r="B695" s="119"/>
      <c r="C695" s="119"/>
      <c r="D695" s="167"/>
      <c r="F695" s="32"/>
    </row>
    <row r="696" spans="1:6">
      <c r="A696" s="119"/>
      <c r="B696" s="119"/>
      <c r="C696" s="119"/>
      <c r="D696" s="167"/>
      <c r="F696" s="32"/>
    </row>
    <row r="697" spans="1:6">
      <c r="A697" s="119"/>
      <c r="B697" s="119"/>
      <c r="C697" s="119"/>
      <c r="D697" s="167"/>
      <c r="F697" s="32"/>
    </row>
    <row r="698" spans="1:6">
      <c r="A698" s="119"/>
      <c r="B698" s="119"/>
      <c r="C698" s="119"/>
      <c r="D698" s="167"/>
      <c r="F698" s="32"/>
    </row>
    <row r="699" spans="1:6">
      <c r="A699" s="119"/>
      <c r="B699" s="119"/>
      <c r="C699" s="119"/>
      <c r="D699" s="167"/>
      <c r="F699" s="32"/>
    </row>
    <row r="700" spans="1:6">
      <c r="A700" s="119"/>
      <c r="B700" s="119"/>
      <c r="C700" s="119"/>
      <c r="D700" s="167"/>
      <c r="F700" s="32"/>
    </row>
    <row r="701" spans="1:6">
      <c r="A701" s="119"/>
      <c r="B701" s="119"/>
      <c r="C701" s="119"/>
      <c r="D701" s="167"/>
      <c r="F701" s="32"/>
    </row>
    <row r="702" spans="1:6">
      <c r="A702" s="119"/>
      <c r="B702" s="119"/>
      <c r="C702" s="119"/>
      <c r="D702" s="167"/>
      <c r="F702" s="32"/>
    </row>
    <row r="703" spans="1:6">
      <c r="A703" s="119"/>
      <c r="B703" s="119"/>
      <c r="C703" s="119"/>
      <c r="D703" s="167"/>
      <c r="F703" s="32"/>
    </row>
    <row r="704" spans="1:6">
      <c r="A704" s="119"/>
      <c r="B704" s="119"/>
      <c r="C704" s="119"/>
      <c r="D704" s="167"/>
      <c r="F704" s="32"/>
    </row>
    <row r="705" spans="1:6">
      <c r="A705" s="119"/>
      <c r="B705" s="119"/>
      <c r="C705" s="119"/>
      <c r="D705" s="167"/>
      <c r="F705" s="32"/>
    </row>
    <row r="706" spans="1:6">
      <c r="A706" s="119"/>
      <c r="B706" s="119"/>
      <c r="C706" s="119"/>
      <c r="D706" s="167"/>
      <c r="F706" s="32"/>
    </row>
    <row r="707" spans="1:6">
      <c r="A707" s="119"/>
      <c r="B707" s="119"/>
      <c r="C707" s="119"/>
      <c r="D707" s="167"/>
      <c r="F707" s="32"/>
    </row>
    <row r="708" spans="1:6">
      <c r="A708" s="119"/>
      <c r="B708" s="119"/>
      <c r="C708" s="119"/>
      <c r="D708" s="167"/>
      <c r="F708" s="32"/>
    </row>
    <row r="709" spans="1:6">
      <c r="A709" s="119"/>
      <c r="B709" s="119"/>
      <c r="C709" s="119"/>
      <c r="D709" s="167"/>
      <c r="F709" s="32"/>
    </row>
    <row r="710" spans="1:6">
      <c r="A710" s="119"/>
      <c r="B710" s="119"/>
      <c r="C710" s="119"/>
      <c r="D710" s="167"/>
      <c r="F710" s="32"/>
    </row>
    <row r="711" spans="1:6">
      <c r="A711" s="119"/>
      <c r="B711" s="119"/>
      <c r="C711" s="119"/>
      <c r="D711" s="167"/>
      <c r="F711" s="32"/>
    </row>
    <row r="712" spans="1:6">
      <c r="A712" s="119"/>
      <c r="B712" s="119"/>
      <c r="C712" s="119"/>
      <c r="D712" s="167"/>
      <c r="F712" s="32"/>
    </row>
    <row r="713" spans="1:6">
      <c r="A713" s="119"/>
      <c r="B713" s="119"/>
      <c r="C713" s="119"/>
      <c r="D713" s="167"/>
      <c r="F713" s="32"/>
    </row>
    <row r="714" spans="1:6">
      <c r="A714" s="119"/>
      <c r="B714" s="119"/>
      <c r="C714" s="119"/>
      <c r="D714" s="167"/>
      <c r="F714" s="32"/>
    </row>
    <row r="715" spans="1:6">
      <c r="A715" s="119"/>
      <c r="B715" s="119"/>
      <c r="C715" s="119"/>
      <c r="D715" s="167"/>
      <c r="F715" s="32"/>
    </row>
    <row r="716" spans="1:6">
      <c r="A716" s="119"/>
      <c r="B716" s="119"/>
      <c r="C716" s="119"/>
      <c r="D716" s="167"/>
      <c r="F716" s="32"/>
    </row>
    <row r="717" spans="1:6">
      <c r="A717" s="119"/>
      <c r="B717" s="119"/>
      <c r="C717" s="119"/>
      <c r="D717" s="167"/>
      <c r="F717" s="32"/>
    </row>
    <row r="718" spans="1:6">
      <c r="A718" s="119"/>
      <c r="B718" s="119"/>
      <c r="C718" s="119"/>
      <c r="D718" s="167"/>
      <c r="F718" s="32"/>
    </row>
    <row r="719" spans="1:6">
      <c r="A719" s="119"/>
      <c r="B719" s="119"/>
      <c r="C719" s="119"/>
      <c r="D719" s="167"/>
      <c r="F719" s="32"/>
    </row>
    <row r="720" spans="1:6">
      <c r="A720" s="119"/>
      <c r="B720" s="119"/>
      <c r="C720" s="119"/>
      <c r="D720" s="167"/>
      <c r="F720" s="32"/>
    </row>
    <row r="721" spans="1:6">
      <c r="A721" s="119"/>
      <c r="B721" s="119"/>
      <c r="C721" s="119"/>
      <c r="D721" s="167"/>
      <c r="F721" s="32"/>
    </row>
    <row r="722" spans="1:6">
      <c r="A722" s="119"/>
      <c r="B722" s="119"/>
      <c r="C722" s="119"/>
      <c r="D722" s="167"/>
      <c r="F722" s="32"/>
    </row>
    <row r="723" spans="1:6">
      <c r="A723" s="119"/>
      <c r="B723" s="119"/>
      <c r="C723" s="119"/>
      <c r="D723" s="167"/>
      <c r="F723" s="32"/>
    </row>
    <row r="724" spans="1:6">
      <c r="A724" s="119"/>
      <c r="B724" s="119"/>
      <c r="C724" s="119"/>
      <c r="D724" s="167"/>
      <c r="F724" s="32"/>
    </row>
    <row r="725" spans="1:6">
      <c r="A725" s="119"/>
      <c r="B725" s="119"/>
      <c r="C725" s="119"/>
      <c r="D725" s="167"/>
      <c r="F725" s="32"/>
    </row>
    <row r="726" spans="1:6">
      <c r="A726" s="119"/>
      <c r="B726" s="119"/>
      <c r="C726" s="119"/>
      <c r="D726" s="167"/>
      <c r="F726" s="32"/>
    </row>
    <row r="727" spans="1:6">
      <c r="A727" s="119"/>
      <c r="B727" s="119"/>
      <c r="C727" s="119"/>
      <c r="D727" s="167"/>
      <c r="F727" s="32"/>
    </row>
    <row r="728" spans="1:6">
      <c r="A728" s="119"/>
      <c r="B728" s="119"/>
      <c r="C728" s="119"/>
      <c r="D728" s="167"/>
      <c r="F728" s="32"/>
    </row>
    <row r="729" spans="1:6">
      <c r="A729" s="119"/>
      <c r="B729" s="119"/>
      <c r="C729" s="119"/>
      <c r="D729" s="167"/>
      <c r="F729" s="32"/>
    </row>
    <row r="730" spans="1:6">
      <c r="A730" s="119"/>
      <c r="B730" s="119"/>
      <c r="C730" s="119"/>
      <c r="D730" s="167"/>
      <c r="F730" s="32"/>
    </row>
    <row r="731" spans="1:6">
      <c r="A731" s="119"/>
      <c r="B731" s="119"/>
      <c r="C731" s="119"/>
      <c r="D731" s="167"/>
      <c r="F731" s="32"/>
    </row>
    <row r="732" spans="1:6">
      <c r="A732" s="119"/>
      <c r="B732" s="119"/>
      <c r="C732" s="119"/>
      <c r="D732" s="167"/>
      <c r="F732" s="32"/>
    </row>
    <row r="733" spans="1:6">
      <c r="A733" s="119"/>
      <c r="B733" s="119"/>
      <c r="C733" s="119"/>
      <c r="D733" s="167"/>
      <c r="F733" s="32"/>
    </row>
    <row r="734" spans="1:6">
      <c r="A734" s="119"/>
      <c r="B734" s="119"/>
      <c r="C734" s="119"/>
      <c r="D734" s="167"/>
      <c r="F734" s="32"/>
    </row>
    <row r="735" spans="1:6">
      <c r="A735" s="119"/>
      <c r="B735" s="119"/>
      <c r="C735" s="119"/>
      <c r="D735" s="167"/>
      <c r="F735" s="32"/>
    </row>
    <row r="736" spans="1:6">
      <c r="A736" s="119"/>
      <c r="B736" s="119"/>
      <c r="C736" s="119"/>
      <c r="D736" s="167"/>
      <c r="F736" s="32"/>
    </row>
    <row r="737" spans="1:6">
      <c r="A737" s="119"/>
      <c r="B737" s="119"/>
      <c r="C737" s="119"/>
      <c r="D737" s="167"/>
      <c r="F737" s="32"/>
    </row>
    <row r="738" spans="1:6">
      <c r="A738" s="119"/>
      <c r="B738" s="119"/>
      <c r="C738" s="119"/>
      <c r="D738" s="167"/>
      <c r="F738" s="32"/>
    </row>
    <row r="739" spans="1:6">
      <c r="A739" s="119"/>
      <c r="B739" s="119"/>
      <c r="C739" s="119"/>
      <c r="D739" s="167"/>
      <c r="F739" s="32"/>
    </row>
    <row r="740" spans="1:6">
      <c r="A740" s="119"/>
      <c r="B740" s="119"/>
      <c r="C740" s="119"/>
      <c r="D740" s="167"/>
      <c r="F740" s="32"/>
    </row>
    <row r="741" spans="1:6">
      <c r="A741" s="119"/>
      <c r="B741" s="119"/>
      <c r="C741" s="119"/>
      <c r="D741" s="167"/>
      <c r="F741" s="32"/>
    </row>
    <row r="742" spans="1:6">
      <c r="A742" s="119"/>
      <c r="B742" s="119"/>
      <c r="C742" s="119"/>
      <c r="D742" s="167"/>
      <c r="F742" s="32"/>
    </row>
    <row r="743" spans="1:6">
      <c r="A743" s="119"/>
      <c r="B743" s="119"/>
      <c r="C743" s="119"/>
      <c r="D743" s="167"/>
      <c r="F743" s="32"/>
    </row>
    <row r="744" spans="1:6">
      <c r="A744" s="119"/>
      <c r="B744" s="119"/>
      <c r="C744" s="119"/>
      <c r="D744" s="167"/>
      <c r="F744" s="32"/>
    </row>
    <row r="745" spans="1:6">
      <c r="A745" s="119"/>
      <c r="B745" s="119"/>
      <c r="C745" s="119"/>
      <c r="D745" s="167"/>
      <c r="F745" s="32"/>
    </row>
    <row r="746" spans="1:6">
      <c r="A746" s="119"/>
      <c r="B746" s="119"/>
      <c r="C746" s="119"/>
      <c r="D746" s="167"/>
      <c r="F746" s="32"/>
    </row>
    <row r="747" spans="1:6">
      <c r="A747" s="119"/>
      <c r="B747" s="119"/>
      <c r="C747" s="119"/>
      <c r="D747" s="167"/>
      <c r="F747" s="32"/>
    </row>
    <row r="748" spans="1:6">
      <c r="A748" s="119"/>
      <c r="B748" s="119"/>
      <c r="C748" s="119"/>
      <c r="D748" s="167"/>
      <c r="F748" s="32"/>
    </row>
    <row r="749" spans="1:6">
      <c r="A749" s="119"/>
      <c r="B749" s="119"/>
      <c r="C749" s="119"/>
      <c r="D749" s="167"/>
      <c r="F749" s="32"/>
    </row>
    <row r="750" spans="1:6">
      <c r="A750" s="119"/>
      <c r="B750" s="119"/>
      <c r="C750" s="119"/>
      <c r="D750" s="167"/>
      <c r="F750" s="32"/>
    </row>
    <row r="751" spans="1:6">
      <c r="A751" s="119"/>
      <c r="B751" s="119"/>
      <c r="C751" s="119"/>
      <c r="D751" s="167"/>
      <c r="F751" s="32"/>
    </row>
    <row r="752" spans="1:6">
      <c r="A752" s="119"/>
      <c r="B752" s="119"/>
      <c r="C752" s="119"/>
      <c r="D752" s="167"/>
      <c r="F752" s="32"/>
    </row>
    <row r="753" spans="1:6">
      <c r="A753" s="119"/>
      <c r="B753" s="119"/>
      <c r="C753" s="119"/>
      <c r="D753" s="167"/>
      <c r="F753" s="32"/>
    </row>
    <row r="754" spans="1:6">
      <c r="A754" s="119"/>
      <c r="B754" s="119"/>
      <c r="C754" s="119"/>
      <c r="D754" s="167"/>
      <c r="F754" s="32"/>
    </row>
    <row r="755" spans="1:6">
      <c r="A755" s="119"/>
      <c r="B755" s="119"/>
      <c r="C755" s="119"/>
      <c r="D755" s="167"/>
      <c r="F755" s="32"/>
    </row>
    <row r="756" spans="1:6">
      <c r="A756" s="119"/>
      <c r="B756" s="119"/>
      <c r="C756" s="119"/>
      <c r="D756" s="167"/>
      <c r="F756" s="32"/>
    </row>
    <row r="757" spans="1:6">
      <c r="A757" s="119"/>
      <c r="B757" s="119"/>
      <c r="C757" s="119"/>
      <c r="D757" s="167"/>
      <c r="F757" s="32"/>
    </row>
    <row r="758" spans="1:6">
      <c r="A758" s="119"/>
      <c r="B758" s="119"/>
      <c r="C758" s="119"/>
      <c r="D758" s="167"/>
      <c r="F758" s="32"/>
    </row>
    <row r="759" spans="1:6">
      <c r="A759" s="119"/>
      <c r="B759" s="119"/>
      <c r="C759" s="119"/>
      <c r="D759" s="167"/>
      <c r="F759" s="32"/>
    </row>
    <row r="760" spans="1:6">
      <c r="A760" s="119"/>
      <c r="B760" s="119"/>
      <c r="C760" s="119"/>
      <c r="D760" s="167"/>
      <c r="F760" s="32"/>
    </row>
    <row r="761" spans="1:6">
      <c r="A761" s="119"/>
      <c r="B761" s="119"/>
      <c r="C761" s="119"/>
      <c r="D761" s="167"/>
      <c r="F761" s="32"/>
    </row>
    <row r="762" spans="1:6">
      <c r="A762" s="119"/>
      <c r="B762" s="119"/>
      <c r="C762" s="119"/>
      <c r="D762" s="167"/>
      <c r="F762" s="32"/>
    </row>
    <row r="763" spans="1:6">
      <c r="A763" s="119"/>
      <c r="B763" s="119"/>
      <c r="C763" s="119"/>
      <c r="D763" s="167"/>
      <c r="F763" s="32"/>
    </row>
    <row r="764" spans="1:6">
      <c r="A764" s="119"/>
      <c r="B764" s="119"/>
      <c r="C764" s="119"/>
      <c r="D764" s="167"/>
      <c r="F764" s="32"/>
    </row>
    <row r="765" spans="1:6">
      <c r="A765" s="119"/>
      <c r="B765" s="119"/>
      <c r="C765" s="119"/>
      <c r="D765" s="167"/>
      <c r="F765" s="32"/>
    </row>
    <row r="766" spans="1:6">
      <c r="A766" s="119"/>
      <c r="B766" s="119"/>
      <c r="C766" s="119"/>
      <c r="D766" s="167"/>
      <c r="F766" s="32"/>
    </row>
    <row r="767" spans="1:6">
      <c r="A767" s="119"/>
      <c r="B767" s="119"/>
      <c r="C767" s="119"/>
      <c r="D767" s="167"/>
      <c r="F767" s="32"/>
    </row>
    <row r="768" spans="1:6">
      <c r="A768" s="119"/>
      <c r="B768" s="119"/>
      <c r="C768" s="119"/>
      <c r="D768" s="167"/>
      <c r="F768" s="32"/>
    </row>
    <row r="769" spans="1:6">
      <c r="A769" s="119"/>
      <c r="B769" s="119"/>
      <c r="C769" s="119"/>
      <c r="D769" s="167"/>
      <c r="F769" s="32"/>
    </row>
    <row r="770" spans="1:6">
      <c r="A770" s="119"/>
      <c r="B770" s="119"/>
      <c r="C770" s="119"/>
      <c r="D770" s="167"/>
      <c r="F770" s="32"/>
    </row>
    <row r="771" spans="1:6">
      <c r="A771" s="119"/>
      <c r="B771" s="119"/>
      <c r="C771" s="119"/>
      <c r="D771" s="167"/>
      <c r="F771" s="32"/>
    </row>
    <row r="772" spans="1:6">
      <c r="A772" s="119"/>
      <c r="B772" s="119"/>
      <c r="C772" s="119"/>
      <c r="D772" s="167"/>
      <c r="F772" s="32"/>
    </row>
    <row r="773" spans="1:6">
      <c r="A773" s="119"/>
      <c r="B773" s="119"/>
      <c r="C773" s="119"/>
      <c r="D773" s="167"/>
      <c r="F773" s="32"/>
    </row>
    <row r="774" spans="1:6">
      <c r="A774" s="119"/>
      <c r="B774" s="119"/>
      <c r="C774" s="119"/>
      <c r="D774" s="167"/>
      <c r="F774" s="32"/>
    </row>
    <row r="775" spans="1:6">
      <c r="A775" s="119"/>
      <c r="B775" s="119"/>
      <c r="C775" s="119"/>
      <c r="D775" s="167"/>
      <c r="F775" s="32"/>
    </row>
    <row r="776" spans="1:6">
      <c r="A776" s="119"/>
      <c r="B776" s="119"/>
      <c r="C776" s="119"/>
      <c r="D776" s="167"/>
      <c r="F776" s="32"/>
    </row>
    <row r="777" spans="1:6">
      <c r="A777" s="119"/>
      <c r="B777" s="119"/>
      <c r="C777" s="119"/>
      <c r="D777" s="167"/>
      <c r="F777" s="32"/>
    </row>
    <row r="778" spans="1:6">
      <c r="A778" s="119"/>
      <c r="B778" s="119"/>
      <c r="C778" s="119"/>
      <c r="D778" s="167"/>
      <c r="F778" s="32"/>
    </row>
    <row r="779" spans="1:6">
      <c r="A779" s="119"/>
      <c r="B779" s="119"/>
      <c r="C779" s="119"/>
      <c r="D779" s="167"/>
      <c r="F779" s="32"/>
    </row>
    <row r="780" spans="1:6">
      <c r="A780" s="119"/>
      <c r="B780" s="119"/>
      <c r="C780" s="119"/>
      <c r="D780" s="167"/>
      <c r="F780" s="32"/>
    </row>
    <row r="781" spans="1:6">
      <c r="A781" s="119"/>
      <c r="B781" s="119"/>
      <c r="C781" s="119"/>
      <c r="D781" s="167"/>
      <c r="F781" s="32"/>
    </row>
    <row r="782" spans="1:6">
      <c r="A782" s="119"/>
      <c r="B782" s="119"/>
      <c r="C782" s="119"/>
      <c r="D782" s="167"/>
      <c r="F782" s="32"/>
    </row>
    <row r="783" spans="1:6">
      <c r="A783" s="119"/>
      <c r="B783" s="119"/>
      <c r="C783" s="119"/>
      <c r="D783" s="167"/>
      <c r="F783" s="32"/>
    </row>
    <row r="784" spans="1:6">
      <c r="A784" s="119"/>
      <c r="B784" s="119"/>
      <c r="C784" s="119"/>
      <c r="D784" s="167"/>
      <c r="F784" s="32"/>
    </row>
    <row r="785" spans="1:6">
      <c r="A785" s="119"/>
      <c r="B785" s="119"/>
      <c r="C785" s="119"/>
      <c r="D785" s="167"/>
      <c r="F785" s="32"/>
    </row>
    <row r="786" spans="1:6">
      <c r="A786" s="119"/>
      <c r="B786" s="119"/>
      <c r="C786" s="119"/>
      <c r="D786" s="167"/>
      <c r="F786" s="32"/>
    </row>
    <row r="787" spans="1:6">
      <c r="A787" s="119"/>
      <c r="B787" s="119"/>
      <c r="C787" s="119"/>
      <c r="D787" s="167"/>
      <c r="F787" s="32"/>
    </row>
    <row r="788" spans="1:6">
      <c r="A788" s="119"/>
      <c r="B788" s="119"/>
      <c r="C788" s="119"/>
      <c r="D788" s="167"/>
      <c r="F788" s="32"/>
    </row>
    <row r="789" spans="1:6">
      <c r="A789" s="119"/>
      <c r="B789" s="119"/>
      <c r="C789" s="119"/>
      <c r="D789" s="167"/>
      <c r="F789" s="32"/>
    </row>
    <row r="790" spans="1:6">
      <c r="A790" s="119"/>
      <c r="B790" s="119"/>
      <c r="C790" s="119"/>
      <c r="D790" s="167"/>
      <c r="F790" s="32"/>
    </row>
    <row r="791" spans="1:6">
      <c r="A791" s="119"/>
      <c r="B791" s="119"/>
      <c r="C791" s="119"/>
      <c r="D791" s="167"/>
      <c r="F791" s="32"/>
    </row>
    <row r="792" spans="1:6">
      <c r="A792" s="119"/>
      <c r="B792" s="119"/>
      <c r="C792" s="119"/>
      <c r="D792" s="167"/>
      <c r="F792" s="32"/>
    </row>
    <row r="793" spans="1:6">
      <c r="A793" s="119"/>
      <c r="B793" s="119"/>
      <c r="C793" s="119"/>
      <c r="D793" s="167"/>
      <c r="F793" s="32"/>
    </row>
    <row r="794" spans="1:6">
      <c r="A794" s="119"/>
      <c r="B794" s="119"/>
      <c r="C794" s="119"/>
      <c r="D794" s="167"/>
      <c r="F794" s="32"/>
    </row>
    <row r="795" spans="1:6">
      <c r="A795" s="119"/>
      <c r="B795" s="119"/>
      <c r="C795" s="119"/>
      <c r="D795" s="167"/>
      <c r="F795" s="32"/>
    </row>
    <row r="796" spans="1:6">
      <c r="A796" s="119"/>
      <c r="B796" s="119"/>
      <c r="C796" s="119"/>
      <c r="D796" s="167"/>
      <c r="F796" s="32"/>
    </row>
    <row r="797" spans="1:6">
      <c r="A797" s="119"/>
      <c r="B797" s="119"/>
      <c r="C797" s="119"/>
      <c r="D797" s="167"/>
      <c r="F797" s="32"/>
    </row>
    <row r="798" spans="1:6">
      <c r="A798" s="119"/>
      <c r="B798" s="119"/>
      <c r="C798" s="119"/>
      <c r="D798" s="167"/>
      <c r="F798" s="32"/>
    </row>
    <row r="799" spans="1:6">
      <c r="A799" s="119"/>
      <c r="B799" s="119"/>
      <c r="C799" s="119"/>
      <c r="D799" s="167"/>
      <c r="F799" s="32"/>
    </row>
    <row r="800" spans="1:6">
      <c r="A800" s="119"/>
      <c r="B800" s="119"/>
      <c r="C800" s="119"/>
      <c r="D800" s="167"/>
      <c r="F800" s="32"/>
    </row>
    <row r="801" spans="1:6">
      <c r="A801" s="119"/>
      <c r="B801" s="119"/>
      <c r="C801" s="119"/>
      <c r="D801" s="167"/>
      <c r="F801" s="32"/>
    </row>
    <row r="802" spans="1:6">
      <c r="A802" s="119"/>
      <c r="B802" s="119"/>
      <c r="C802" s="119"/>
      <c r="D802" s="167"/>
      <c r="F802" s="32"/>
    </row>
    <row r="803" spans="1:6">
      <c r="A803" s="119"/>
      <c r="B803" s="119"/>
      <c r="C803" s="119"/>
      <c r="D803" s="167"/>
      <c r="F803" s="32"/>
    </row>
    <row r="804" spans="1:6">
      <c r="A804" s="119"/>
      <c r="B804" s="119"/>
      <c r="C804" s="119"/>
      <c r="D804" s="167"/>
      <c r="F804" s="32"/>
    </row>
    <row r="805" spans="1:6">
      <c r="A805" s="119"/>
      <c r="B805" s="119"/>
      <c r="C805" s="119"/>
      <c r="D805" s="167"/>
      <c r="F805" s="32"/>
    </row>
    <row r="806" spans="1:6">
      <c r="A806" s="119"/>
      <c r="B806" s="119"/>
      <c r="C806" s="119"/>
      <c r="D806" s="167"/>
      <c r="F806" s="32"/>
    </row>
    <row r="807" spans="1:6">
      <c r="A807" s="119"/>
      <c r="B807" s="119"/>
      <c r="C807" s="119"/>
      <c r="D807" s="167"/>
      <c r="F807" s="32"/>
    </row>
    <row r="808" spans="1:6">
      <c r="A808" s="119"/>
      <c r="B808" s="119"/>
      <c r="C808" s="119"/>
      <c r="D808" s="167"/>
      <c r="F808" s="32"/>
    </row>
    <row r="809" spans="1:6">
      <c r="A809" s="119"/>
      <c r="B809" s="119"/>
      <c r="C809" s="119"/>
      <c r="D809" s="167"/>
      <c r="F809" s="32"/>
    </row>
    <row r="810" spans="1:6">
      <c r="A810" s="119"/>
      <c r="B810" s="119"/>
      <c r="C810" s="119"/>
      <c r="D810" s="167"/>
      <c r="F810" s="32"/>
    </row>
    <row r="811" spans="1:6">
      <c r="A811" s="119"/>
      <c r="B811" s="119"/>
      <c r="C811" s="119"/>
      <c r="D811" s="167"/>
      <c r="F811" s="32"/>
    </row>
    <row r="812" spans="1:6">
      <c r="A812" s="119"/>
      <c r="B812" s="119"/>
      <c r="C812" s="119"/>
      <c r="D812" s="167"/>
      <c r="F812" s="32"/>
    </row>
    <row r="813" spans="1:6">
      <c r="A813" s="119"/>
      <c r="B813" s="119"/>
      <c r="C813" s="119"/>
      <c r="D813" s="167"/>
      <c r="F813" s="32"/>
    </row>
    <row r="814" spans="1:6">
      <c r="A814" s="119"/>
      <c r="B814" s="119"/>
      <c r="C814" s="119"/>
      <c r="D814" s="167"/>
      <c r="F814" s="32"/>
    </row>
    <row r="815" spans="1:6">
      <c r="A815" s="119"/>
      <c r="B815" s="119"/>
      <c r="C815" s="119"/>
      <c r="D815" s="167"/>
      <c r="F815" s="32"/>
    </row>
    <row r="816" spans="1:6">
      <c r="A816" s="119"/>
      <c r="B816" s="119"/>
      <c r="C816" s="119"/>
      <c r="D816" s="167"/>
      <c r="F816" s="32"/>
    </row>
    <row r="817" spans="1:6">
      <c r="A817" s="119"/>
      <c r="B817" s="119"/>
      <c r="C817" s="119"/>
      <c r="D817" s="167"/>
      <c r="F817" s="32"/>
    </row>
    <row r="818" spans="1:6">
      <c r="A818" s="119"/>
      <c r="B818" s="119"/>
      <c r="C818" s="119"/>
      <c r="D818" s="167"/>
      <c r="F818" s="32"/>
    </row>
    <row r="819" spans="1:6">
      <c r="A819" s="119"/>
      <c r="B819" s="119"/>
      <c r="C819" s="119"/>
      <c r="D819" s="167"/>
      <c r="F819" s="32"/>
    </row>
    <row r="820" spans="1:6">
      <c r="A820" s="119"/>
      <c r="B820" s="119"/>
      <c r="C820" s="119"/>
      <c r="D820" s="167"/>
      <c r="F820" s="32"/>
    </row>
    <row r="821" spans="1:6">
      <c r="A821" s="119"/>
      <c r="B821" s="119"/>
      <c r="C821" s="119"/>
      <c r="D821" s="167"/>
      <c r="F821" s="32"/>
    </row>
    <row r="822" spans="1:6">
      <c r="A822" s="119"/>
      <c r="B822" s="119"/>
      <c r="C822" s="119"/>
      <c r="D822" s="167"/>
      <c r="F822" s="32"/>
    </row>
    <row r="823" spans="1:6">
      <c r="A823" s="119"/>
      <c r="B823" s="119"/>
      <c r="C823" s="119"/>
      <c r="D823" s="167"/>
      <c r="F823" s="32"/>
    </row>
    <row r="824" spans="1:6">
      <c r="A824" s="119"/>
      <c r="B824" s="119"/>
      <c r="C824" s="119"/>
      <c r="D824" s="167"/>
      <c r="F824" s="32"/>
    </row>
    <row r="825" spans="1:6">
      <c r="A825" s="119"/>
      <c r="B825" s="119"/>
      <c r="C825" s="119"/>
      <c r="D825" s="167"/>
      <c r="F825" s="32"/>
    </row>
    <row r="826" spans="1:6">
      <c r="A826" s="119"/>
      <c r="B826" s="119"/>
      <c r="C826" s="119"/>
      <c r="D826" s="167"/>
      <c r="F826" s="32"/>
    </row>
    <row r="827" spans="1:6">
      <c r="A827" s="119"/>
      <c r="B827" s="119"/>
      <c r="C827" s="119"/>
      <c r="D827" s="167"/>
      <c r="F827" s="32"/>
    </row>
    <row r="828" spans="1:6">
      <c r="A828" s="119"/>
      <c r="B828" s="119"/>
      <c r="C828" s="119"/>
      <c r="D828" s="167"/>
      <c r="F828" s="32"/>
    </row>
    <row r="829" spans="1:6">
      <c r="A829" s="119"/>
      <c r="B829" s="119"/>
      <c r="C829" s="119"/>
      <c r="D829" s="167"/>
      <c r="F829" s="32"/>
    </row>
    <row r="830" spans="1:6">
      <c r="A830" s="119"/>
      <c r="B830" s="119"/>
      <c r="C830" s="119"/>
      <c r="D830" s="167"/>
      <c r="F830" s="32"/>
    </row>
    <row r="831" spans="1:6">
      <c r="A831" s="119"/>
      <c r="B831" s="119"/>
      <c r="C831" s="119"/>
      <c r="D831" s="167"/>
      <c r="F831" s="32"/>
    </row>
    <row r="832" spans="1:6">
      <c r="A832" s="119"/>
      <c r="B832" s="119"/>
      <c r="C832" s="119"/>
      <c r="D832" s="167"/>
      <c r="F832" s="32"/>
    </row>
    <row r="833" spans="1:6">
      <c r="A833" s="119"/>
      <c r="B833" s="119"/>
      <c r="C833" s="119"/>
      <c r="D833" s="167"/>
      <c r="F833" s="32"/>
    </row>
    <row r="834" spans="1:6">
      <c r="A834" s="119"/>
      <c r="B834" s="119"/>
      <c r="C834" s="119"/>
      <c r="D834" s="167"/>
      <c r="F834" s="32"/>
    </row>
    <row r="835" spans="1:6">
      <c r="A835" s="119"/>
      <c r="B835" s="119"/>
      <c r="C835" s="119"/>
      <c r="D835" s="167"/>
      <c r="F835" s="32"/>
    </row>
    <row r="836" spans="1:6">
      <c r="A836" s="119"/>
      <c r="B836" s="119"/>
      <c r="C836" s="119"/>
      <c r="D836" s="167"/>
      <c r="F836" s="32"/>
    </row>
    <row r="837" spans="1:6">
      <c r="A837" s="119"/>
      <c r="B837" s="119"/>
      <c r="C837" s="119"/>
      <c r="D837" s="167"/>
      <c r="F837" s="32"/>
    </row>
    <row r="838" spans="1:6">
      <c r="A838" s="119"/>
      <c r="B838" s="119"/>
      <c r="C838" s="119"/>
      <c r="D838" s="167"/>
      <c r="F838" s="32"/>
    </row>
    <row r="839" spans="1:6">
      <c r="A839" s="119"/>
      <c r="B839" s="119"/>
      <c r="C839" s="119"/>
      <c r="D839" s="167"/>
      <c r="F839" s="32"/>
    </row>
    <row r="840" spans="1:6">
      <c r="A840" s="119"/>
      <c r="B840" s="119"/>
      <c r="C840" s="119"/>
      <c r="D840" s="167"/>
      <c r="F840" s="32"/>
    </row>
    <row r="841" spans="1:6">
      <c r="A841" s="119"/>
      <c r="B841" s="119"/>
      <c r="C841" s="119"/>
      <c r="D841" s="167"/>
      <c r="F841" s="32"/>
    </row>
    <row r="842" spans="1:6">
      <c r="A842" s="119"/>
      <c r="B842" s="119"/>
      <c r="C842" s="119"/>
      <c r="D842" s="167"/>
      <c r="F842" s="32"/>
    </row>
    <row r="843" spans="1:6">
      <c r="A843" s="119"/>
      <c r="B843" s="119"/>
      <c r="C843" s="119"/>
      <c r="D843" s="167"/>
      <c r="F843" s="32"/>
    </row>
    <row r="844" spans="1:6">
      <c r="A844" s="119"/>
      <c r="B844" s="119"/>
      <c r="C844" s="119"/>
      <c r="D844" s="167"/>
      <c r="F844" s="32"/>
    </row>
    <row r="845" spans="1:6">
      <c r="A845" s="119"/>
      <c r="B845" s="119"/>
      <c r="C845" s="119"/>
      <c r="D845" s="167"/>
      <c r="F845" s="32"/>
    </row>
    <row r="846" spans="1:6">
      <c r="A846" s="119"/>
      <c r="B846" s="119"/>
      <c r="C846" s="119"/>
      <c r="D846" s="167"/>
      <c r="F846" s="32"/>
    </row>
    <row r="847" spans="1:6">
      <c r="A847" s="119"/>
      <c r="B847" s="119"/>
      <c r="C847" s="119"/>
      <c r="D847" s="167"/>
      <c r="F847" s="32"/>
    </row>
    <row r="848" spans="1:6">
      <c r="A848" s="119"/>
      <c r="B848" s="119"/>
      <c r="C848" s="119"/>
      <c r="D848" s="167"/>
      <c r="F848" s="32"/>
    </row>
    <row r="849" spans="1:6">
      <c r="A849" s="119"/>
      <c r="B849" s="119"/>
      <c r="C849" s="119"/>
      <c r="D849" s="167"/>
      <c r="F849" s="32"/>
    </row>
    <row r="850" spans="1:6">
      <c r="A850" s="119"/>
      <c r="B850" s="119"/>
      <c r="C850" s="119"/>
      <c r="D850" s="167"/>
      <c r="F850" s="32"/>
    </row>
    <row r="851" spans="1:6">
      <c r="A851" s="119"/>
      <c r="B851" s="119"/>
      <c r="C851" s="119"/>
      <c r="D851" s="167"/>
      <c r="F851" s="32"/>
    </row>
    <row r="852" spans="1:6">
      <c r="A852" s="119"/>
      <c r="B852" s="119"/>
      <c r="C852" s="119"/>
      <c r="D852" s="167"/>
      <c r="F852" s="32"/>
    </row>
    <row r="853" spans="1:6">
      <c r="A853" s="119"/>
      <c r="B853" s="119"/>
      <c r="C853" s="119"/>
      <c r="D853" s="167"/>
      <c r="F853" s="32"/>
    </row>
    <row r="854" spans="1:6">
      <c r="A854" s="119"/>
      <c r="B854" s="119"/>
      <c r="C854" s="119"/>
      <c r="D854" s="167"/>
      <c r="F854" s="32"/>
    </row>
    <row r="855" spans="1:6">
      <c r="A855" s="119"/>
      <c r="B855" s="119"/>
      <c r="C855" s="119"/>
      <c r="D855" s="167"/>
      <c r="F855" s="32"/>
    </row>
    <row r="856" spans="1:6">
      <c r="A856" s="119"/>
      <c r="B856" s="119"/>
      <c r="C856" s="119"/>
      <c r="D856" s="167"/>
      <c r="F856" s="32"/>
    </row>
    <row r="857" spans="1:6">
      <c r="A857" s="119"/>
      <c r="B857" s="119"/>
      <c r="C857" s="119"/>
      <c r="D857" s="167"/>
      <c r="F857" s="32"/>
    </row>
    <row r="858" spans="1:6">
      <c r="A858" s="119"/>
      <c r="B858" s="119"/>
      <c r="C858" s="119"/>
      <c r="D858" s="167"/>
      <c r="F858" s="32"/>
    </row>
    <row r="859" spans="1:6">
      <c r="A859" s="119"/>
      <c r="B859" s="119"/>
      <c r="C859" s="119"/>
      <c r="D859" s="167"/>
      <c r="F859" s="32"/>
    </row>
    <row r="860" spans="1:6">
      <c r="A860" s="119"/>
      <c r="B860" s="119"/>
      <c r="C860" s="119"/>
      <c r="D860" s="167"/>
      <c r="F860" s="32"/>
    </row>
    <row r="861" spans="1:6">
      <c r="A861" s="119"/>
      <c r="B861" s="119"/>
      <c r="C861" s="119"/>
      <c r="D861" s="167"/>
      <c r="F861" s="32"/>
    </row>
    <row r="862" spans="1:6">
      <c r="A862" s="119"/>
      <c r="B862" s="119"/>
      <c r="C862" s="119"/>
      <c r="D862" s="167"/>
      <c r="F862" s="32"/>
    </row>
    <row r="863" spans="1:6">
      <c r="A863" s="119"/>
      <c r="B863" s="119"/>
      <c r="C863" s="119"/>
      <c r="D863" s="167"/>
      <c r="F863" s="32"/>
    </row>
    <row r="864" spans="1:6">
      <c r="A864" s="119"/>
      <c r="B864" s="119"/>
      <c r="C864" s="119"/>
      <c r="D864" s="167"/>
      <c r="F864" s="32"/>
    </row>
    <row r="865" spans="1:6">
      <c r="A865" s="119"/>
      <c r="B865" s="119"/>
      <c r="C865" s="119"/>
      <c r="D865" s="167"/>
      <c r="F865" s="32"/>
    </row>
    <row r="866" spans="1:6">
      <c r="A866" s="119"/>
      <c r="B866" s="119"/>
      <c r="C866" s="119"/>
      <c r="D866" s="167"/>
      <c r="F866" s="32"/>
    </row>
    <row r="867" spans="1:6">
      <c r="A867" s="119"/>
      <c r="B867" s="119"/>
      <c r="C867" s="119"/>
      <c r="D867" s="167"/>
      <c r="F867" s="32"/>
    </row>
    <row r="868" spans="1:6">
      <c r="A868" s="119"/>
      <c r="B868" s="119"/>
      <c r="C868" s="119"/>
      <c r="D868" s="167"/>
      <c r="F868" s="32"/>
    </row>
    <row r="869" spans="1:6">
      <c r="A869" s="119"/>
      <c r="B869" s="119"/>
      <c r="C869" s="119"/>
      <c r="D869" s="167"/>
      <c r="F869" s="32"/>
    </row>
    <row r="870" spans="1:6">
      <c r="A870" s="119"/>
      <c r="B870" s="119"/>
      <c r="C870" s="119"/>
      <c r="D870" s="167"/>
      <c r="F870" s="32"/>
    </row>
    <row r="871" spans="1:6">
      <c r="A871" s="119"/>
      <c r="B871" s="119"/>
      <c r="C871" s="119"/>
      <c r="D871" s="167"/>
      <c r="F871" s="32"/>
    </row>
    <row r="872" spans="1:6">
      <c r="A872" s="119"/>
      <c r="B872" s="119"/>
      <c r="C872" s="119"/>
      <c r="D872" s="167"/>
      <c r="F872" s="32"/>
    </row>
    <row r="873" spans="1:6">
      <c r="A873" s="119"/>
      <c r="B873" s="119"/>
      <c r="C873" s="119"/>
      <c r="D873" s="167"/>
      <c r="F873" s="32"/>
    </row>
    <row r="874" spans="1:6">
      <c r="A874" s="119"/>
      <c r="B874" s="119"/>
      <c r="C874" s="119"/>
      <c r="D874" s="167"/>
      <c r="F874" s="32"/>
    </row>
    <row r="875" spans="1:6">
      <c r="A875" s="119"/>
      <c r="B875" s="119"/>
      <c r="C875" s="119"/>
      <c r="D875" s="167"/>
      <c r="F875" s="32"/>
    </row>
    <row r="876" spans="1:6">
      <c r="A876" s="119"/>
      <c r="B876" s="119"/>
      <c r="C876" s="119"/>
      <c r="D876" s="167"/>
      <c r="F876" s="32"/>
    </row>
    <row r="877" spans="1:6">
      <c r="A877" s="119"/>
      <c r="B877" s="119"/>
      <c r="C877" s="119"/>
      <c r="D877" s="167"/>
      <c r="F877" s="32"/>
    </row>
    <row r="878" spans="1:6">
      <c r="A878" s="119"/>
      <c r="B878" s="119"/>
      <c r="C878" s="119"/>
      <c r="D878" s="167"/>
      <c r="F878" s="32"/>
    </row>
    <row r="879" spans="1:6">
      <c r="A879" s="119"/>
      <c r="B879" s="119"/>
      <c r="C879" s="119"/>
      <c r="D879" s="167"/>
      <c r="F879" s="32"/>
    </row>
    <row r="880" spans="1:6">
      <c r="A880" s="119"/>
      <c r="B880" s="119"/>
      <c r="C880" s="119"/>
      <c r="D880" s="167"/>
      <c r="F880" s="32"/>
    </row>
    <row r="881" spans="1:6">
      <c r="A881" s="119"/>
      <c r="B881" s="119"/>
      <c r="C881" s="119"/>
      <c r="D881" s="167"/>
      <c r="F881" s="32"/>
    </row>
    <row r="882" spans="1:6">
      <c r="A882" s="119"/>
      <c r="B882" s="119"/>
      <c r="C882" s="119"/>
      <c r="D882" s="167"/>
      <c r="F882" s="32"/>
    </row>
    <row r="883" spans="1:6">
      <c r="A883" s="119"/>
      <c r="B883" s="119"/>
      <c r="C883" s="119"/>
      <c r="D883" s="167"/>
      <c r="F883" s="32"/>
    </row>
    <row r="884" spans="1:6">
      <c r="A884" s="119"/>
      <c r="B884" s="119"/>
      <c r="C884" s="119"/>
      <c r="D884" s="167"/>
      <c r="F884" s="32"/>
    </row>
    <row r="885" spans="1:6">
      <c r="A885" s="119"/>
      <c r="B885" s="119"/>
      <c r="C885" s="119"/>
      <c r="D885" s="167"/>
      <c r="F885" s="32"/>
    </row>
    <row r="886" spans="1:6">
      <c r="A886" s="119"/>
      <c r="B886" s="119"/>
      <c r="C886" s="119"/>
      <c r="D886" s="167"/>
      <c r="F886" s="32"/>
    </row>
    <row r="887" spans="1:6">
      <c r="A887" s="119"/>
      <c r="B887" s="119"/>
      <c r="C887" s="119"/>
      <c r="D887" s="167"/>
      <c r="F887" s="32"/>
    </row>
    <row r="888" spans="1:6">
      <c r="A888" s="119"/>
      <c r="B888" s="119"/>
      <c r="C888" s="119"/>
      <c r="D888" s="167"/>
      <c r="F888" s="32"/>
    </row>
    <row r="889" spans="1:6">
      <c r="A889" s="119"/>
      <c r="B889" s="119"/>
      <c r="C889" s="119"/>
      <c r="D889" s="167"/>
      <c r="F889" s="32"/>
    </row>
    <row r="890" spans="1:6">
      <c r="D890" s="32"/>
      <c r="F890" s="32"/>
    </row>
    <row r="891" spans="1:6">
      <c r="D891" s="32"/>
      <c r="F891" s="32"/>
    </row>
    <row r="892" spans="1:6">
      <c r="D892" s="32"/>
      <c r="F892" s="32"/>
    </row>
    <row r="893" spans="1:6">
      <c r="D893" s="32"/>
      <c r="F893" s="32"/>
    </row>
    <row r="894" spans="1:6">
      <c r="D894" s="32"/>
      <c r="F894" s="32"/>
    </row>
    <row r="895" spans="1:6">
      <c r="D895" s="32"/>
      <c r="F895" s="32"/>
    </row>
    <row r="896" spans="1:6">
      <c r="D896" s="32"/>
      <c r="F896" s="32"/>
    </row>
    <row r="897" spans="4:6">
      <c r="D897" s="32"/>
      <c r="F897" s="32"/>
    </row>
    <row r="898" spans="4:6">
      <c r="D898" s="32"/>
      <c r="F898" s="32"/>
    </row>
    <row r="899" spans="4:6">
      <c r="D899" s="32"/>
      <c r="F899" s="32"/>
    </row>
    <row r="900" spans="4:6">
      <c r="D900" s="32"/>
      <c r="F900" s="32"/>
    </row>
    <row r="901" spans="4:6">
      <c r="D901" s="32"/>
      <c r="F901" s="32"/>
    </row>
    <row r="902" spans="4:6">
      <c r="D902" s="32"/>
      <c r="F902" s="32"/>
    </row>
    <row r="903" spans="4:6">
      <c r="D903" s="32"/>
      <c r="F903" s="32"/>
    </row>
    <row r="904" spans="4:6">
      <c r="D904" s="32"/>
      <c r="F904" s="32"/>
    </row>
    <row r="905" spans="4:6">
      <c r="D905" s="32"/>
      <c r="F905" s="32"/>
    </row>
    <row r="906" spans="4:6">
      <c r="D906" s="32"/>
      <c r="F906" s="32"/>
    </row>
    <row r="907" spans="4:6">
      <c r="D907" s="32"/>
      <c r="F907" s="32"/>
    </row>
    <row r="908" spans="4:6">
      <c r="D908" s="32"/>
      <c r="F908" s="32"/>
    </row>
    <row r="909" spans="4:6">
      <c r="D909" s="32"/>
      <c r="F909" s="32"/>
    </row>
    <row r="910" spans="4:6">
      <c r="D910" s="32"/>
      <c r="F910" s="32"/>
    </row>
    <row r="911" spans="4:6">
      <c r="D911" s="32"/>
      <c r="F911" s="32"/>
    </row>
    <row r="912" spans="4:6">
      <c r="D912" s="32"/>
      <c r="F912" s="32"/>
    </row>
    <row r="913" spans="4:6">
      <c r="D913" s="32"/>
      <c r="F913" s="32"/>
    </row>
    <row r="914" spans="4:6">
      <c r="D914" s="32"/>
      <c r="F914" s="32"/>
    </row>
    <row r="915" spans="4:6">
      <c r="D915" s="32"/>
      <c r="F915" s="32"/>
    </row>
    <row r="916" spans="4:6">
      <c r="D916" s="32"/>
      <c r="F916" s="32"/>
    </row>
    <row r="917" spans="4:6">
      <c r="D917" s="32"/>
      <c r="F917" s="32"/>
    </row>
    <row r="918" spans="4:6">
      <c r="D918" s="32"/>
      <c r="F918" s="32"/>
    </row>
    <row r="919" spans="4:6">
      <c r="D919" s="32"/>
      <c r="F919" s="32"/>
    </row>
    <row r="920" spans="4:6">
      <c r="D920" s="32"/>
      <c r="F920" s="32"/>
    </row>
    <row r="921" spans="4:6">
      <c r="D921" s="32"/>
      <c r="F921" s="32"/>
    </row>
    <row r="922" spans="4:6">
      <c r="D922" s="32"/>
      <c r="F922" s="32"/>
    </row>
    <row r="923" spans="4:6">
      <c r="D923" s="32"/>
      <c r="F923" s="32"/>
    </row>
    <row r="924" spans="4:6">
      <c r="D924" s="32"/>
      <c r="F924" s="32"/>
    </row>
    <row r="925" spans="4:6">
      <c r="D925" s="32"/>
      <c r="F925" s="32"/>
    </row>
    <row r="926" spans="4:6">
      <c r="D926" s="32"/>
      <c r="F926" s="32"/>
    </row>
    <row r="927" spans="4:6">
      <c r="D927" s="32"/>
      <c r="F927" s="32"/>
    </row>
    <row r="928" spans="4:6">
      <c r="D928" s="32"/>
      <c r="F928" s="32"/>
    </row>
    <row r="929" spans="4:6">
      <c r="D929" s="32"/>
      <c r="F929" s="32"/>
    </row>
    <row r="930" spans="4:6">
      <c r="D930" s="32"/>
      <c r="F930" s="32"/>
    </row>
    <row r="931" spans="4:6">
      <c r="D931" s="32"/>
      <c r="F931" s="32"/>
    </row>
    <row r="932" spans="4:6">
      <c r="D932" s="32"/>
      <c r="F932" s="32"/>
    </row>
    <row r="933" spans="4:6">
      <c r="D933" s="32"/>
      <c r="F933" s="32"/>
    </row>
    <row r="934" spans="4:6">
      <c r="D934" s="32"/>
      <c r="F934" s="32"/>
    </row>
    <row r="935" spans="4:6">
      <c r="D935" s="32"/>
      <c r="F935" s="32"/>
    </row>
    <row r="936" spans="4:6">
      <c r="D936" s="32"/>
      <c r="F936" s="32"/>
    </row>
    <row r="937" spans="4:6">
      <c r="D937" s="32"/>
      <c r="F937" s="32"/>
    </row>
    <row r="938" spans="4:6">
      <c r="D938" s="32"/>
      <c r="F938" s="32"/>
    </row>
    <row r="939" spans="4:6">
      <c r="D939" s="32"/>
      <c r="F939" s="32"/>
    </row>
    <row r="940" spans="4:6">
      <c r="D940" s="32"/>
      <c r="F940" s="32"/>
    </row>
    <row r="941" spans="4:6">
      <c r="D941" s="32"/>
      <c r="F941" s="32"/>
    </row>
    <row r="942" spans="4:6">
      <c r="D942" s="32"/>
      <c r="F942" s="32"/>
    </row>
    <row r="943" spans="4:6">
      <c r="D943" s="32"/>
      <c r="F943" s="32"/>
    </row>
    <row r="944" spans="4:6">
      <c r="D944" s="32"/>
      <c r="F944" s="32"/>
    </row>
    <row r="945" spans="4:6">
      <c r="D945" s="32"/>
      <c r="F945" s="32"/>
    </row>
    <row r="946" spans="4:6">
      <c r="D946" s="32"/>
      <c r="F946" s="32"/>
    </row>
    <row r="947" spans="4:6">
      <c r="D947" s="32"/>
      <c r="F947" s="32"/>
    </row>
    <row r="948" spans="4:6">
      <c r="D948" s="32"/>
      <c r="F948" s="32"/>
    </row>
    <row r="949" spans="4:6">
      <c r="D949" s="32"/>
      <c r="F949" s="32"/>
    </row>
    <row r="950" spans="4:6">
      <c r="D950" s="32"/>
      <c r="F950" s="32"/>
    </row>
    <row r="951" spans="4:6">
      <c r="D951" s="32"/>
      <c r="F951" s="32"/>
    </row>
    <row r="952" spans="4:6">
      <c r="D952" s="32"/>
      <c r="F952" s="32"/>
    </row>
    <row r="953" spans="4:6">
      <c r="D953" s="32"/>
      <c r="F953" s="32"/>
    </row>
    <row r="954" spans="4:6">
      <c r="D954" s="32"/>
      <c r="F954" s="32"/>
    </row>
    <row r="955" spans="4:6">
      <c r="D955" s="32"/>
      <c r="F955" s="32"/>
    </row>
    <row r="956" spans="4:6">
      <c r="D956" s="32"/>
      <c r="F956" s="32"/>
    </row>
    <row r="957" spans="4:6">
      <c r="D957" s="32"/>
      <c r="F957" s="32"/>
    </row>
    <row r="958" spans="4:6">
      <c r="D958" s="32"/>
      <c r="F958" s="32"/>
    </row>
    <row r="959" spans="4:6">
      <c r="D959" s="32"/>
      <c r="F959" s="32"/>
    </row>
    <row r="960" spans="4:6">
      <c r="D960" s="32"/>
      <c r="F960" s="32"/>
    </row>
    <row r="961" spans="4:6">
      <c r="D961" s="32"/>
      <c r="F961" s="32"/>
    </row>
    <row r="962" spans="4:6">
      <c r="D962" s="32"/>
      <c r="F962" s="32"/>
    </row>
    <row r="963" spans="4:6">
      <c r="D963" s="32"/>
      <c r="F963" s="32"/>
    </row>
    <row r="964" spans="4:6">
      <c r="D964" s="32"/>
      <c r="F964" s="32"/>
    </row>
    <row r="965" spans="4:6">
      <c r="D965" s="32"/>
      <c r="F965" s="32"/>
    </row>
    <row r="966" spans="4:6">
      <c r="D966" s="32"/>
      <c r="F966" s="32"/>
    </row>
    <row r="967" spans="4:6">
      <c r="D967" s="32"/>
      <c r="F967" s="32"/>
    </row>
    <row r="968" spans="4:6">
      <c r="D968" s="32"/>
      <c r="F968" s="32"/>
    </row>
    <row r="969" spans="4:6">
      <c r="D969" s="32"/>
      <c r="F969" s="32"/>
    </row>
    <row r="970" spans="4:6">
      <c r="D970" s="32"/>
      <c r="F970" s="32"/>
    </row>
    <row r="971" spans="4:6">
      <c r="D971" s="32"/>
      <c r="F971" s="32"/>
    </row>
    <row r="972" spans="4:6">
      <c r="D972" s="32"/>
      <c r="F972" s="32"/>
    </row>
    <row r="973" spans="4:6">
      <c r="D973" s="32"/>
      <c r="F973" s="32"/>
    </row>
    <row r="974" spans="4:6">
      <c r="D974" s="32"/>
      <c r="F974" s="32"/>
    </row>
    <row r="975" spans="4:6">
      <c r="D975" s="32"/>
      <c r="F975" s="32"/>
    </row>
    <row r="976" spans="4:6">
      <c r="D976" s="32"/>
      <c r="F976" s="32"/>
    </row>
    <row r="977" spans="4:6">
      <c r="D977" s="32"/>
      <c r="F977" s="32"/>
    </row>
    <row r="978" spans="4:6">
      <c r="D978" s="32"/>
      <c r="F978" s="32"/>
    </row>
    <row r="979" spans="4:6">
      <c r="D979" s="32"/>
      <c r="F979" s="32"/>
    </row>
    <row r="980" spans="4:6">
      <c r="D980" s="32"/>
      <c r="F980" s="32"/>
    </row>
    <row r="981" spans="4:6">
      <c r="D981" s="32"/>
      <c r="F981" s="32"/>
    </row>
    <row r="982" spans="4:6">
      <c r="D982" s="32"/>
      <c r="F982" s="32"/>
    </row>
    <row r="983" spans="4:6">
      <c r="D983" s="32"/>
      <c r="F983" s="32"/>
    </row>
    <row r="984" spans="4:6">
      <c r="D984" s="32"/>
      <c r="F984" s="32"/>
    </row>
    <row r="985" spans="4:6">
      <c r="D985" s="32"/>
      <c r="F985" s="32"/>
    </row>
    <row r="986" spans="4:6">
      <c r="D986" s="32"/>
      <c r="F986" s="32"/>
    </row>
    <row r="987" spans="4:6">
      <c r="D987" s="32"/>
      <c r="F987" s="32"/>
    </row>
    <row r="988" spans="4:6">
      <c r="D988" s="32"/>
      <c r="F988" s="32"/>
    </row>
    <row r="989" spans="4:6">
      <c r="D989" s="32"/>
      <c r="F989" s="32"/>
    </row>
    <row r="990" spans="4:6">
      <c r="D990" s="32"/>
      <c r="F990" s="32"/>
    </row>
    <row r="991" spans="4:6">
      <c r="D991" s="32"/>
      <c r="F991" s="32"/>
    </row>
    <row r="992" spans="4:6">
      <c r="D992" s="32"/>
      <c r="F992" s="32"/>
    </row>
    <row r="993" spans="4:6">
      <c r="D993" s="32"/>
      <c r="F993" s="32"/>
    </row>
    <row r="994" spans="4:6">
      <c r="D994" s="32"/>
      <c r="F994" s="32"/>
    </row>
    <row r="995" spans="4:6">
      <c r="D995" s="32"/>
      <c r="F995" s="32"/>
    </row>
    <row r="996" spans="4:6">
      <c r="D996" s="32"/>
      <c r="F996" s="32"/>
    </row>
    <row r="997" spans="4:6">
      <c r="D997" s="32"/>
      <c r="F997" s="32"/>
    </row>
    <row r="998" spans="4:6">
      <c r="D998" s="32"/>
      <c r="F998" s="32"/>
    </row>
    <row r="999" spans="4:6">
      <c r="D999" s="32"/>
      <c r="F999" s="32"/>
    </row>
    <row r="1000" spans="4:6">
      <c r="D1000" s="32"/>
      <c r="F1000" s="32"/>
    </row>
    <row r="1001" spans="4:6">
      <c r="D1001" s="32"/>
      <c r="F1001" s="32"/>
    </row>
    <row r="1002" spans="4:6">
      <c r="D1002" s="32"/>
      <c r="F1002" s="32"/>
    </row>
    <row r="1003" spans="4:6">
      <c r="D1003" s="32"/>
      <c r="F1003" s="32"/>
    </row>
    <row r="1004" spans="4:6">
      <c r="D1004" s="32"/>
      <c r="F1004" s="32"/>
    </row>
    <row r="1005" spans="4:6">
      <c r="D1005" s="32"/>
      <c r="F1005" s="32"/>
    </row>
    <row r="1006" spans="4:6">
      <c r="D1006" s="32"/>
      <c r="F1006" s="32"/>
    </row>
    <row r="1007" spans="4:6">
      <c r="D1007" s="32"/>
      <c r="F1007" s="32"/>
    </row>
    <row r="1008" spans="4:6">
      <c r="D1008" s="32"/>
      <c r="F1008" s="32"/>
    </row>
    <row r="1009" spans="4:6">
      <c r="D1009" s="32"/>
      <c r="F1009" s="32"/>
    </row>
    <row r="1010" spans="4:6">
      <c r="D1010" s="32"/>
      <c r="F1010" s="32"/>
    </row>
    <row r="1011" spans="4:6">
      <c r="D1011" s="32"/>
      <c r="F1011" s="32"/>
    </row>
    <row r="1012" spans="4:6">
      <c r="D1012" s="32"/>
      <c r="F1012" s="32"/>
    </row>
    <row r="1013" spans="4:6">
      <c r="D1013" s="32"/>
      <c r="F1013" s="32"/>
    </row>
    <row r="1014" spans="4:6">
      <c r="D1014" s="32"/>
      <c r="F1014" s="32"/>
    </row>
    <row r="1015" spans="4:6">
      <c r="D1015" s="32"/>
      <c r="F1015" s="32"/>
    </row>
    <row r="1016" spans="4:6">
      <c r="D1016" s="32"/>
      <c r="F1016" s="32"/>
    </row>
    <row r="1017" spans="4:6">
      <c r="D1017" s="32"/>
      <c r="F1017" s="32"/>
    </row>
    <row r="1018" spans="4:6">
      <c r="D1018" s="32"/>
      <c r="F1018" s="32"/>
    </row>
    <row r="1019" spans="4:6">
      <c r="D1019" s="32"/>
      <c r="F1019" s="32"/>
    </row>
    <row r="1020" spans="4:6">
      <c r="D1020" s="32"/>
      <c r="F1020" s="32"/>
    </row>
    <row r="1021" spans="4:6">
      <c r="D1021" s="32"/>
      <c r="F1021" s="32"/>
    </row>
    <row r="1022" spans="4:6">
      <c r="D1022" s="32"/>
      <c r="F1022" s="32"/>
    </row>
    <row r="1023" spans="4:6">
      <c r="D1023" s="32"/>
      <c r="F1023" s="32"/>
    </row>
    <row r="1024" spans="4:6">
      <c r="D1024" s="32"/>
      <c r="F1024" s="32"/>
    </row>
    <row r="1025" spans="4:6">
      <c r="D1025" s="32"/>
      <c r="F1025" s="32"/>
    </row>
    <row r="1026" spans="4:6">
      <c r="D1026" s="32"/>
      <c r="F1026" s="32"/>
    </row>
    <row r="1027" spans="4:6">
      <c r="D1027" s="32"/>
      <c r="F1027" s="32"/>
    </row>
    <row r="1028" spans="4:6">
      <c r="D1028" s="32"/>
      <c r="F1028" s="32"/>
    </row>
    <row r="1029" spans="4:6">
      <c r="D1029" s="32"/>
      <c r="F1029" s="32"/>
    </row>
    <row r="1030" spans="4:6">
      <c r="D1030" s="32"/>
      <c r="F1030" s="32"/>
    </row>
    <row r="1031" spans="4:6">
      <c r="D1031" s="32"/>
      <c r="F1031" s="32"/>
    </row>
    <row r="1032" spans="4:6">
      <c r="D1032" s="32"/>
      <c r="F1032" s="32"/>
    </row>
    <row r="1033" spans="4:6">
      <c r="D1033" s="32"/>
      <c r="F1033" s="32"/>
    </row>
    <row r="1034" spans="4:6">
      <c r="D1034" s="32"/>
      <c r="F1034" s="32"/>
    </row>
    <row r="1035" spans="4:6">
      <c r="D1035" s="32"/>
      <c r="F1035" s="32"/>
    </row>
    <row r="1036" spans="4:6">
      <c r="D1036" s="32"/>
      <c r="F1036" s="32"/>
    </row>
    <row r="1037" spans="4:6">
      <c r="D1037" s="32"/>
      <c r="F1037" s="32"/>
    </row>
    <row r="1038" spans="4:6">
      <c r="D1038" s="32"/>
      <c r="F1038" s="32"/>
    </row>
    <row r="1039" spans="4:6">
      <c r="D1039" s="32"/>
      <c r="F1039" s="32"/>
    </row>
    <row r="1040" spans="4:6">
      <c r="D1040" s="32"/>
      <c r="F1040" s="32"/>
    </row>
    <row r="1041" spans="4:6">
      <c r="D1041" s="32"/>
      <c r="F1041" s="32"/>
    </row>
    <row r="1042" spans="4:6">
      <c r="D1042" s="32"/>
      <c r="F1042" s="32"/>
    </row>
    <row r="1043" spans="4:6">
      <c r="D1043" s="32"/>
      <c r="F1043" s="32"/>
    </row>
    <row r="1044" spans="4:6">
      <c r="D1044" s="32"/>
      <c r="F1044" s="32"/>
    </row>
    <row r="1045" spans="4:6">
      <c r="D1045" s="32"/>
      <c r="F1045" s="32"/>
    </row>
    <row r="1046" spans="4:6">
      <c r="D1046" s="32"/>
      <c r="F1046" s="32"/>
    </row>
    <row r="1047" spans="4:6">
      <c r="D1047" s="32"/>
      <c r="F1047" s="32"/>
    </row>
    <row r="1048" spans="4:6">
      <c r="D1048" s="32"/>
      <c r="F1048" s="32"/>
    </row>
    <row r="1049" spans="4:6">
      <c r="D1049" s="32"/>
      <c r="F1049" s="32"/>
    </row>
    <row r="1050" spans="4:6">
      <c r="D1050" s="32"/>
      <c r="F1050" s="32"/>
    </row>
    <row r="1051" spans="4:6">
      <c r="D1051" s="32"/>
      <c r="F1051" s="32"/>
    </row>
    <row r="1052" spans="4:6">
      <c r="D1052" s="32"/>
      <c r="F1052" s="32"/>
    </row>
    <row r="1053" spans="4:6">
      <c r="D1053" s="32"/>
      <c r="F1053" s="32"/>
    </row>
    <row r="1054" spans="4:6">
      <c r="D1054" s="32"/>
      <c r="F1054" s="32"/>
    </row>
    <row r="1055" spans="4:6">
      <c r="D1055" s="32"/>
      <c r="F1055" s="32"/>
    </row>
    <row r="1056" spans="4:6">
      <c r="D1056" s="32"/>
      <c r="F1056" s="32"/>
    </row>
    <row r="1057" spans="4:6">
      <c r="D1057" s="32"/>
      <c r="F1057" s="32"/>
    </row>
    <row r="1058" spans="4:6">
      <c r="D1058" s="32"/>
      <c r="F1058" s="32"/>
    </row>
    <row r="1059" spans="4:6">
      <c r="D1059" s="32"/>
      <c r="F1059" s="32"/>
    </row>
    <row r="1060" spans="4:6">
      <c r="D1060" s="32"/>
      <c r="F1060" s="32"/>
    </row>
    <row r="1061" spans="4:6">
      <c r="D1061" s="32"/>
      <c r="F1061" s="32"/>
    </row>
    <row r="1062" spans="4:6">
      <c r="D1062" s="32"/>
      <c r="F1062" s="32"/>
    </row>
    <row r="1063" spans="4:6">
      <c r="D1063" s="32"/>
      <c r="F1063" s="32"/>
    </row>
    <row r="1064" spans="4:6">
      <c r="D1064" s="32"/>
      <c r="F1064" s="32"/>
    </row>
    <row r="1065" spans="4:6">
      <c r="D1065" s="32"/>
      <c r="F1065" s="32"/>
    </row>
    <row r="1066" spans="4:6">
      <c r="D1066" s="32"/>
      <c r="F1066" s="32"/>
    </row>
    <row r="1067" spans="4:6">
      <c r="D1067" s="32"/>
      <c r="F1067" s="32"/>
    </row>
    <row r="1068" spans="4:6">
      <c r="D1068" s="32"/>
      <c r="F1068" s="32"/>
    </row>
    <row r="1069" spans="4:6">
      <c r="D1069" s="32"/>
      <c r="F1069" s="32"/>
    </row>
    <row r="1070" spans="4:6">
      <c r="D1070" s="32"/>
      <c r="F1070" s="32"/>
    </row>
    <row r="1071" spans="4:6">
      <c r="D1071" s="32"/>
      <c r="F1071" s="32"/>
    </row>
    <row r="1072" spans="4:6">
      <c r="D1072" s="32"/>
      <c r="F1072" s="32"/>
    </row>
    <row r="1073" spans="4:6">
      <c r="D1073" s="32"/>
      <c r="F1073" s="32"/>
    </row>
    <row r="1074" spans="4:6">
      <c r="D1074" s="32"/>
      <c r="F1074" s="32"/>
    </row>
    <row r="1075" spans="4:6">
      <c r="D1075" s="32"/>
      <c r="F1075" s="32"/>
    </row>
    <row r="1076" spans="4:6">
      <c r="D1076" s="32"/>
      <c r="F1076" s="32"/>
    </row>
    <row r="1077" spans="4:6">
      <c r="D1077" s="32"/>
      <c r="F1077" s="32"/>
    </row>
    <row r="1078" spans="4:6">
      <c r="D1078" s="32"/>
      <c r="F1078" s="32"/>
    </row>
    <row r="1079" spans="4:6">
      <c r="D1079" s="32"/>
      <c r="F1079" s="32"/>
    </row>
    <row r="1080" spans="4:6">
      <c r="D1080" s="32"/>
      <c r="F1080" s="32"/>
    </row>
    <row r="1081" spans="4:6">
      <c r="D1081" s="32"/>
      <c r="F1081" s="32"/>
    </row>
    <row r="1082" spans="4:6">
      <c r="D1082" s="32"/>
      <c r="F1082" s="32"/>
    </row>
    <row r="1083" spans="4:6">
      <c r="D1083" s="32"/>
      <c r="F1083" s="32"/>
    </row>
    <row r="1084" spans="4:6">
      <c r="D1084" s="32"/>
      <c r="F1084" s="32"/>
    </row>
    <row r="1085" spans="4:6">
      <c r="D1085" s="32"/>
      <c r="F1085" s="32"/>
    </row>
    <row r="1086" spans="4:6">
      <c r="D1086" s="32"/>
      <c r="F1086" s="32"/>
    </row>
    <row r="1087" spans="4:6">
      <c r="D1087" s="32"/>
      <c r="F1087" s="32"/>
    </row>
    <row r="1088" spans="4:6">
      <c r="D1088" s="32"/>
      <c r="F1088" s="32"/>
    </row>
    <row r="1089" spans="4:6">
      <c r="D1089" s="32"/>
      <c r="F1089" s="32"/>
    </row>
    <row r="1090" spans="4:6">
      <c r="D1090" s="32"/>
      <c r="F1090" s="32"/>
    </row>
    <row r="1091" spans="4:6">
      <c r="D1091" s="32"/>
      <c r="F1091" s="32"/>
    </row>
    <row r="1092" spans="4:6">
      <c r="D1092" s="32"/>
      <c r="F1092" s="32"/>
    </row>
    <row r="1093" spans="4:6">
      <c r="D1093" s="32"/>
      <c r="F1093" s="32"/>
    </row>
    <row r="1094" spans="4:6">
      <c r="D1094" s="32"/>
      <c r="F1094" s="32"/>
    </row>
    <row r="1095" spans="4:6">
      <c r="D1095" s="32"/>
      <c r="F1095" s="32"/>
    </row>
    <row r="1096" spans="4:6">
      <c r="D1096" s="32"/>
      <c r="F1096" s="32"/>
    </row>
    <row r="1097" spans="4:6">
      <c r="D1097" s="32"/>
      <c r="F1097" s="32"/>
    </row>
    <row r="1098" spans="4:6">
      <c r="D1098" s="32"/>
      <c r="F1098" s="32"/>
    </row>
    <row r="1099" spans="4:6">
      <c r="D1099" s="32"/>
      <c r="F1099" s="32"/>
    </row>
    <row r="1100" spans="4:6">
      <c r="D1100" s="32"/>
      <c r="F1100" s="32"/>
    </row>
    <row r="1101" spans="4:6">
      <c r="D1101" s="32"/>
      <c r="F1101" s="32"/>
    </row>
    <row r="1102" spans="4:6">
      <c r="D1102" s="32"/>
      <c r="F1102" s="32"/>
    </row>
    <row r="1103" spans="4:6">
      <c r="D1103" s="32"/>
      <c r="F1103" s="32"/>
    </row>
    <row r="1104" spans="4:6">
      <c r="D1104" s="32"/>
      <c r="F1104" s="32"/>
    </row>
    <row r="1105" spans="4:6">
      <c r="D1105" s="32"/>
      <c r="F1105" s="32"/>
    </row>
    <row r="1106" spans="4:6">
      <c r="D1106" s="32"/>
      <c r="F1106" s="32"/>
    </row>
    <row r="1107" spans="4:6">
      <c r="D1107" s="32"/>
      <c r="F1107" s="32"/>
    </row>
    <row r="1108" spans="4:6">
      <c r="D1108" s="32"/>
      <c r="F1108" s="32"/>
    </row>
    <row r="1109" spans="4:6">
      <c r="D1109" s="32"/>
      <c r="F1109" s="32"/>
    </row>
    <row r="1110" spans="4:6">
      <c r="D1110" s="32"/>
      <c r="F1110" s="32"/>
    </row>
    <row r="1111" spans="4:6">
      <c r="D1111" s="32"/>
      <c r="F1111" s="32"/>
    </row>
    <row r="1112" spans="4:6">
      <c r="D1112" s="32"/>
      <c r="F1112" s="32"/>
    </row>
    <row r="1113" spans="4:6">
      <c r="D1113" s="32"/>
      <c r="F1113" s="32"/>
    </row>
    <row r="1114" spans="4:6">
      <c r="D1114" s="32"/>
      <c r="F1114" s="32"/>
    </row>
    <row r="1115" spans="4:6">
      <c r="D1115" s="32"/>
      <c r="F1115" s="32"/>
    </row>
    <row r="1116" spans="4:6">
      <c r="D1116" s="32"/>
      <c r="F1116" s="32"/>
    </row>
    <row r="1117" spans="4:6">
      <c r="D1117" s="32"/>
      <c r="F1117" s="32"/>
    </row>
    <row r="1118" spans="4:6">
      <c r="D1118" s="32"/>
      <c r="F1118" s="32"/>
    </row>
    <row r="1119" spans="4:6">
      <c r="D1119" s="32"/>
      <c r="F1119" s="32"/>
    </row>
    <row r="1120" spans="4:6">
      <c r="D1120" s="32"/>
      <c r="F1120" s="32"/>
    </row>
    <row r="1121" spans="4:6">
      <c r="D1121" s="32"/>
      <c r="F1121" s="32"/>
    </row>
    <row r="1122" spans="4:6">
      <c r="D1122" s="32"/>
      <c r="F1122" s="32"/>
    </row>
    <row r="1123" spans="4:6">
      <c r="D1123" s="32"/>
      <c r="F1123" s="32"/>
    </row>
    <row r="1124" spans="4:6">
      <c r="D1124" s="32"/>
      <c r="F1124" s="32"/>
    </row>
    <row r="1125" spans="4:6">
      <c r="D1125" s="32"/>
      <c r="F1125" s="32"/>
    </row>
    <row r="1126" spans="4:6">
      <c r="D1126" s="32"/>
      <c r="F1126" s="32"/>
    </row>
    <row r="1127" spans="4:6">
      <c r="D1127" s="32"/>
      <c r="F1127" s="32"/>
    </row>
    <row r="1128" spans="4:6">
      <c r="D1128" s="32"/>
      <c r="F1128" s="32"/>
    </row>
    <row r="1129" spans="4:6">
      <c r="D1129" s="32"/>
      <c r="F1129" s="32"/>
    </row>
    <row r="1130" spans="4:6">
      <c r="D1130" s="32"/>
      <c r="F1130" s="32"/>
    </row>
    <row r="1131" spans="4:6">
      <c r="D1131" s="32"/>
      <c r="F1131" s="32"/>
    </row>
    <row r="1132" spans="4:6">
      <c r="D1132" s="32"/>
      <c r="F1132" s="32"/>
    </row>
    <row r="1133" spans="4:6">
      <c r="D1133" s="32"/>
      <c r="F1133" s="32"/>
    </row>
    <row r="1134" spans="4:6">
      <c r="D1134" s="32"/>
      <c r="F1134" s="32"/>
    </row>
    <row r="1135" spans="4:6">
      <c r="D1135" s="32"/>
      <c r="F1135" s="32"/>
    </row>
    <row r="1136" spans="4:6">
      <c r="D1136" s="32"/>
      <c r="F1136" s="32"/>
    </row>
    <row r="1137" spans="4:6">
      <c r="D1137" s="32"/>
      <c r="F1137" s="32"/>
    </row>
    <row r="1138" spans="4:6">
      <c r="D1138" s="32"/>
      <c r="F1138" s="32"/>
    </row>
    <row r="1139" spans="4:6">
      <c r="D1139" s="32"/>
      <c r="F1139" s="32"/>
    </row>
    <row r="1140" spans="4:6">
      <c r="D1140" s="32"/>
      <c r="F1140" s="32"/>
    </row>
    <row r="1141" spans="4:6">
      <c r="D1141" s="32"/>
      <c r="F1141" s="32"/>
    </row>
    <row r="1142" spans="4:6">
      <c r="D1142" s="32"/>
      <c r="F1142" s="32"/>
    </row>
    <row r="1143" spans="4:6">
      <c r="D1143" s="32"/>
      <c r="F1143" s="32"/>
    </row>
    <row r="1144" spans="4:6">
      <c r="D1144" s="32"/>
      <c r="F1144" s="32"/>
    </row>
    <row r="1145" spans="4:6">
      <c r="D1145" s="32"/>
      <c r="F1145" s="32"/>
    </row>
    <row r="1146" spans="4:6">
      <c r="D1146" s="32"/>
      <c r="F1146" s="32"/>
    </row>
    <row r="1147" spans="4:6">
      <c r="D1147" s="32"/>
      <c r="F1147" s="32"/>
    </row>
    <row r="1148" spans="4:6">
      <c r="D1148" s="32"/>
      <c r="F1148" s="32"/>
    </row>
    <row r="1149" spans="4:6">
      <c r="D1149" s="32"/>
      <c r="F1149" s="32"/>
    </row>
    <row r="1150" spans="4:6">
      <c r="D1150" s="32"/>
      <c r="F1150" s="32"/>
    </row>
    <row r="1151" spans="4:6">
      <c r="D1151" s="32"/>
      <c r="F1151" s="32"/>
    </row>
    <row r="1152" spans="4:6">
      <c r="D1152" s="32"/>
      <c r="F1152" s="32"/>
    </row>
    <row r="1153" spans="4:6">
      <c r="D1153" s="32"/>
      <c r="F1153" s="32"/>
    </row>
    <row r="1154" spans="4:6">
      <c r="D1154" s="32"/>
      <c r="F1154" s="32"/>
    </row>
    <row r="1155" spans="4:6">
      <c r="D1155" s="32"/>
      <c r="F1155" s="32"/>
    </row>
    <row r="1156" spans="4:6">
      <c r="D1156" s="32"/>
      <c r="F1156" s="32"/>
    </row>
    <row r="1157" spans="4:6">
      <c r="D1157" s="32"/>
      <c r="F1157" s="32"/>
    </row>
    <row r="1158" spans="4:6">
      <c r="D1158" s="32"/>
      <c r="F1158" s="32"/>
    </row>
    <row r="1159" spans="4:6">
      <c r="D1159" s="32"/>
      <c r="F1159" s="32"/>
    </row>
    <row r="1160" spans="4:6">
      <c r="D1160" s="32"/>
      <c r="F1160" s="32"/>
    </row>
    <row r="1161" spans="4:6">
      <c r="D1161" s="32"/>
      <c r="F1161" s="32"/>
    </row>
    <row r="1162" spans="4:6">
      <c r="D1162" s="32"/>
      <c r="F1162" s="32"/>
    </row>
    <row r="1163" spans="4:6">
      <c r="D1163" s="32"/>
      <c r="F1163" s="32"/>
    </row>
    <row r="1164" spans="4:6">
      <c r="D1164" s="32"/>
      <c r="F1164" s="32"/>
    </row>
    <row r="1165" spans="4:6">
      <c r="D1165" s="32"/>
      <c r="F1165" s="32"/>
    </row>
    <row r="1166" spans="4:6">
      <c r="D1166" s="32"/>
      <c r="F1166" s="32"/>
    </row>
    <row r="1167" spans="4:6">
      <c r="D1167" s="32"/>
      <c r="F1167" s="32"/>
    </row>
    <row r="1168" spans="4:6">
      <c r="D1168" s="32"/>
      <c r="F1168" s="32"/>
    </row>
    <row r="1169" spans="4:6">
      <c r="D1169" s="32"/>
      <c r="F1169" s="32"/>
    </row>
    <row r="1170" spans="4:6">
      <c r="D1170" s="32"/>
      <c r="F1170" s="32"/>
    </row>
    <row r="1171" spans="4:6">
      <c r="D1171" s="32"/>
      <c r="F1171" s="32"/>
    </row>
    <row r="1172" spans="4:6">
      <c r="D1172" s="32"/>
      <c r="F1172" s="32"/>
    </row>
    <row r="1173" spans="4:6">
      <c r="D1173" s="32"/>
      <c r="F1173" s="32"/>
    </row>
    <row r="1174" spans="4:6">
      <c r="D1174" s="32"/>
      <c r="F1174" s="32"/>
    </row>
    <row r="1175" spans="4:6">
      <c r="D1175" s="32"/>
      <c r="F1175" s="32"/>
    </row>
    <row r="1176" spans="4:6">
      <c r="D1176" s="32"/>
      <c r="F1176" s="32"/>
    </row>
    <row r="1177" spans="4:6">
      <c r="D1177" s="32"/>
      <c r="F1177" s="32"/>
    </row>
    <row r="1178" spans="4:6">
      <c r="D1178" s="32"/>
      <c r="F1178" s="32"/>
    </row>
    <row r="1179" spans="4:6">
      <c r="D1179" s="32"/>
      <c r="F1179" s="32"/>
    </row>
    <row r="1180" spans="4:6">
      <c r="D1180" s="32"/>
      <c r="F1180" s="32"/>
    </row>
    <row r="1181" spans="4:6">
      <c r="D1181" s="32"/>
      <c r="F1181" s="32"/>
    </row>
    <row r="1182" spans="4:6">
      <c r="D1182" s="32"/>
      <c r="F1182" s="32"/>
    </row>
    <row r="1183" spans="4:6">
      <c r="D1183" s="32"/>
      <c r="F1183" s="32"/>
    </row>
    <row r="1184" spans="4:6">
      <c r="D1184" s="32"/>
      <c r="F1184" s="32"/>
    </row>
    <row r="1185" spans="4:6">
      <c r="D1185" s="32"/>
      <c r="F1185" s="32"/>
    </row>
    <row r="1186" spans="4:6">
      <c r="D1186" s="32"/>
      <c r="F1186" s="32"/>
    </row>
    <row r="1187" spans="4:6">
      <c r="D1187" s="32"/>
      <c r="F1187" s="32"/>
    </row>
    <row r="1188" spans="4:6">
      <c r="D1188" s="32"/>
      <c r="F1188" s="32"/>
    </row>
    <row r="1189" spans="4:6">
      <c r="D1189" s="32"/>
      <c r="F1189" s="32"/>
    </row>
    <row r="1190" spans="4:6">
      <c r="D1190" s="32"/>
      <c r="F1190" s="32"/>
    </row>
    <row r="1191" spans="4:6">
      <c r="D1191" s="32"/>
      <c r="F1191" s="32"/>
    </row>
    <row r="1192" spans="4:6">
      <c r="D1192" s="32"/>
      <c r="F1192" s="32"/>
    </row>
    <row r="1193" spans="4:6">
      <c r="D1193" s="32"/>
      <c r="F1193" s="32"/>
    </row>
    <row r="1194" spans="4:6">
      <c r="D1194" s="32"/>
      <c r="F1194" s="32"/>
    </row>
    <row r="1195" spans="4:6">
      <c r="D1195" s="32"/>
      <c r="F1195" s="32"/>
    </row>
    <row r="1196" spans="4:6">
      <c r="D1196" s="32"/>
      <c r="F1196" s="32"/>
    </row>
    <row r="1197" spans="4:6">
      <c r="D1197" s="32"/>
      <c r="F1197" s="32"/>
    </row>
    <row r="1198" spans="4:6">
      <c r="D1198" s="32"/>
      <c r="F1198" s="32"/>
    </row>
    <row r="1199" spans="4:6">
      <c r="D1199" s="32"/>
      <c r="F1199" s="32"/>
    </row>
    <row r="1200" spans="4:6">
      <c r="D1200" s="32"/>
      <c r="F1200" s="32"/>
    </row>
    <row r="1201" spans="4:6">
      <c r="D1201" s="32"/>
      <c r="F1201" s="32"/>
    </row>
    <row r="1202" spans="4:6">
      <c r="D1202" s="32"/>
      <c r="F1202" s="32"/>
    </row>
    <row r="1203" spans="4:6">
      <c r="D1203" s="32"/>
      <c r="F1203" s="32"/>
    </row>
    <row r="1204" spans="4:6">
      <c r="D1204" s="32"/>
      <c r="F1204" s="32"/>
    </row>
    <row r="1205" spans="4:6">
      <c r="D1205" s="32"/>
      <c r="F1205" s="32"/>
    </row>
    <row r="1206" spans="4:6">
      <c r="D1206" s="32"/>
      <c r="F1206" s="32"/>
    </row>
    <row r="1207" spans="4:6">
      <c r="D1207" s="32"/>
      <c r="F1207" s="32"/>
    </row>
    <row r="1208" spans="4:6">
      <c r="D1208" s="32"/>
      <c r="F1208" s="32"/>
    </row>
    <row r="1209" spans="4:6">
      <c r="D1209" s="32"/>
      <c r="F1209" s="32"/>
    </row>
    <row r="1210" spans="4:6">
      <c r="D1210" s="32"/>
      <c r="F1210" s="32"/>
    </row>
    <row r="1211" spans="4:6">
      <c r="D1211" s="32"/>
      <c r="F1211" s="32"/>
    </row>
    <row r="1212" spans="4:6">
      <c r="D1212" s="32"/>
      <c r="F1212" s="32"/>
    </row>
    <row r="1213" spans="4:6">
      <c r="D1213" s="32"/>
      <c r="F1213" s="32"/>
    </row>
    <row r="1214" spans="4:6">
      <c r="D1214" s="32"/>
      <c r="F1214" s="32"/>
    </row>
    <row r="1215" spans="4:6">
      <c r="D1215" s="32"/>
      <c r="F1215" s="32"/>
    </row>
    <row r="1216" spans="4:6">
      <c r="D1216" s="32"/>
      <c r="F1216" s="32"/>
    </row>
    <row r="1217" spans="4:6">
      <c r="D1217" s="32"/>
      <c r="F1217" s="32"/>
    </row>
    <row r="1218" spans="4:6">
      <c r="D1218" s="32"/>
      <c r="F1218" s="32"/>
    </row>
    <row r="1219" spans="4:6">
      <c r="D1219" s="32"/>
      <c r="F1219" s="32"/>
    </row>
    <row r="1220" spans="4:6">
      <c r="D1220" s="32"/>
      <c r="F1220" s="32"/>
    </row>
    <row r="1221" spans="4:6">
      <c r="D1221" s="32"/>
      <c r="F1221" s="32"/>
    </row>
    <row r="1222" spans="4:6">
      <c r="D1222" s="32"/>
      <c r="F1222" s="32"/>
    </row>
    <row r="1223" spans="4:6">
      <c r="D1223" s="32"/>
      <c r="F1223" s="32"/>
    </row>
    <row r="1224" spans="4:6">
      <c r="D1224" s="32"/>
      <c r="F1224" s="32"/>
    </row>
    <row r="1225" spans="4:6">
      <c r="D1225" s="32"/>
      <c r="F1225" s="32"/>
    </row>
    <row r="1226" spans="4:6">
      <c r="D1226" s="32"/>
      <c r="F1226" s="32"/>
    </row>
    <row r="1227" spans="4:6">
      <c r="D1227" s="32"/>
      <c r="F1227" s="32"/>
    </row>
    <row r="1228" spans="4:6">
      <c r="D1228" s="32"/>
      <c r="F1228" s="32"/>
    </row>
    <row r="1229" spans="4:6">
      <c r="D1229" s="32"/>
      <c r="F1229" s="32"/>
    </row>
    <row r="1230" spans="4:6">
      <c r="D1230" s="32"/>
      <c r="F1230" s="32"/>
    </row>
    <row r="1231" spans="4:6">
      <c r="D1231" s="32"/>
      <c r="F1231" s="32"/>
    </row>
    <row r="1232" spans="4:6">
      <c r="D1232" s="32"/>
      <c r="F1232" s="32"/>
    </row>
    <row r="1233" spans="4:6">
      <c r="D1233" s="32"/>
      <c r="F1233" s="32"/>
    </row>
    <row r="1234" spans="4:6">
      <c r="D1234" s="32"/>
      <c r="F1234" s="32"/>
    </row>
    <row r="1235" spans="4:6">
      <c r="D1235" s="32"/>
      <c r="F1235" s="32"/>
    </row>
    <row r="1236" spans="4:6">
      <c r="D1236" s="32"/>
      <c r="F1236" s="32"/>
    </row>
    <row r="1237" spans="4:6">
      <c r="D1237" s="32"/>
      <c r="F1237" s="32"/>
    </row>
    <row r="1238" spans="4:6">
      <c r="D1238" s="32"/>
      <c r="F1238" s="32"/>
    </row>
    <row r="1239" spans="4:6">
      <c r="D1239" s="32"/>
      <c r="F1239" s="32"/>
    </row>
    <row r="1240" spans="4:6">
      <c r="D1240" s="32"/>
      <c r="F1240" s="32"/>
    </row>
    <row r="1241" spans="4:6">
      <c r="D1241" s="32"/>
      <c r="F1241" s="32"/>
    </row>
    <row r="1242" spans="4:6">
      <c r="D1242" s="32"/>
      <c r="F1242" s="32"/>
    </row>
    <row r="1243" spans="4:6">
      <c r="D1243" s="32"/>
      <c r="F1243" s="32"/>
    </row>
    <row r="1244" spans="4:6">
      <c r="D1244" s="32"/>
      <c r="F1244" s="32"/>
    </row>
    <row r="1245" spans="4:6">
      <c r="D1245" s="32"/>
      <c r="F1245" s="32"/>
    </row>
    <row r="1246" spans="4:6">
      <c r="D1246" s="32"/>
      <c r="F1246" s="32"/>
    </row>
    <row r="1247" spans="4:6">
      <c r="D1247" s="32"/>
      <c r="F1247" s="32"/>
    </row>
    <row r="1248" spans="4:6">
      <c r="D1248" s="32"/>
      <c r="F1248" s="32"/>
    </row>
    <row r="1249" spans="4:6">
      <c r="D1249" s="32"/>
      <c r="F1249" s="32"/>
    </row>
    <row r="1250" spans="4:6">
      <c r="D1250" s="32"/>
      <c r="F1250" s="32"/>
    </row>
    <row r="1251" spans="4:6">
      <c r="D1251" s="32"/>
      <c r="F1251" s="32"/>
    </row>
    <row r="1252" spans="4:6">
      <c r="D1252" s="32"/>
      <c r="F1252" s="32"/>
    </row>
    <row r="1253" spans="4:6">
      <c r="D1253" s="32"/>
      <c r="F1253" s="32"/>
    </row>
    <row r="1254" spans="4:6">
      <c r="D1254" s="32"/>
      <c r="F1254" s="32"/>
    </row>
    <row r="1255" spans="4:6">
      <c r="D1255" s="32"/>
      <c r="F1255" s="32"/>
    </row>
    <row r="1256" spans="4:6">
      <c r="D1256" s="32"/>
      <c r="F1256" s="32"/>
    </row>
    <row r="1257" spans="4:6">
      <c r="D1257" s="32"/>
      <c r="F1257" s="32"/>
    </row>
    <row r="1258" spans="4:6">
      <c r="D1258" s="32"/>
      <c r="F1258" s="32"/>
    </row>
    <row r="1259" spans="4:6">
      <c r="D1259" s="32"/>
      <c r="F1259" s="32"/>
    </row>
    <row r="1260" spans="4:6">
      <c r="D1260" s="32"/>
      <c r="F1260" s="32"/>
    </row>
    <row r="1261" spans="4:6">
      <c r="D1261" s="32"/>
      <c r="F1261" s="32"/>
    </row>
    <row r="1262" spans="4:6">
      <c r="D1262" s="32"/>
      <c r="F1262" s="32"/>
    </row>
    <row r="1263" spans="4:6">
      <c r="D1263" s="32"/>
      <c r="F1263" s="32"/>
    </row>
    <row r="1264" spans="4:6">
      <c r="D1264" s="32"/>
      <c r="F1264" s="32"/>
    </row>
    <row r="1265" spans="4:6">
      <c r="D1265" s="32"/>
      <c r="F1265" s="32"/>
    </row>
    <row r="1266" spans="4:6">
      <c r="D1266" s="32"/>
      <c r="F1266" s="32"/>
    </row>
    <row r="1267" spans="4:6">
      <c r="D1267" s="32"/>
      <c r="F1267" s="32"/>
    </row>
    <row r="1268" spans="4:6">
      <c r="D1268" s="32"/>
      <c r="F1268" s="32"/>
    </row>
    <row r="1269" spans="4:6">
      <c r="D1269" s="32"/>
      <c r="F1269" s="32"/>
    </row>
    <row r="1270" spans="4:6">
      <c r="D1270" s="32"/>
      <c r="F1270" s="32"/>
    </row>
    <row r="1271" spans="4:6">
      <c r="D1271" s="32"/>
      <c r="F1271" s="32"/>
    </row>
    <row r="1272" spans="4:6">
      <c r="D1272" s="32"/>
      <c r="F1272" s="32"/>
    </row>
    <row r="1273" spans="4:6">
      <c r="D1273" s="32"/>
      <c r="F1273" s="32"/>
    </row>
    <row r="1274" spans="4:6">
      <c r="D1274" s="32"/>
      <c r="F1274" s="32"/>
    </row>
    <row r="1275" spans="4:6">
      <c r="D1275" s="32"/>
      <c r="F1275" s="32"/>
    </row>
    <row r="1276" spans="4:6">
      <c r="D1276" s="32"/>
      <c r="F1276" s="32"/>
    </row>
    <row r="1277" spans="4:6">
      <c r="D1277" s="32"/>
      <c r="F1277" s="32"/>
    </row>
    <row r="1278" spans="4:6">
      <c r="D1278" s="32"/>
      <c r="F1278" s="32"/>
    </row>
    <row r="1279" spans="4:6">
      <c r="D1279" s="32"/>
      <c r="F1279" s="32"/>
    </row>
    <row r="1280" spans="4:6">
      <c r="D1280" s="32"/>
      <c r="F1280" s="32"/>
    </row>
    <row r="1281" spans="4:6">
      <c r="D1281" s="32"/>
      <c r="F1281" s="32"/>
    </row>
    <row r="1282" spans="4:6">
      <c r="D1282" s="32"/>
      <c r="F1282" s="32"/>
    </row>
    <row r="1283" spans="4:6">
      <c r="D1283" s="32"/>
      <c r="F1283" s="32"/>
    </row>
    <row r="1284" spans="4:6">
      <c r="D1284" s="32"/>
      <c r="F1284" s="32"/>
    </row>
    <row r="1285" spans="4:6">
      <c r="D1285" s="32"/>
      <c r="F1285" s="32"/>
    </row>
    <row r="1286" spans="4:6">
      <c r="D1286" s="32"/>
      <c r="F1286" s="32"/>
    </row>
    <row r="1287" spans="4:6">
      <c r="D1287" s="32"/>
      <c r="F1287" s="32"/>
    </row>
    <row r="1288" spans="4:6">
      <c r="D1288" s="32"/>
      <c r="F1288" s="32"/>
    </row>
    <row r="1289" spans="4:6">
      <c r="D1289" s="32"/>
      <c r="F1289" s="32"/>
    </row>
    <row r="1290" spans="4:6">
      <c r="D1290" s="32"/>
      <c r="F1290" s="32"/>
    </row>
    <row r="1291" spans="4:6">
      <c r="D1291" s="32"/>
      <c r="F1291" s="32"/>
    </row>
    <row r="1292" spans="4:6">
      <c r="D1292" s="32"/>
      <c r="F1292" s="32"/>
    </row>
    <row r="1293" spans="4:6">
      <c r="D1293" s="32"/>
      <c r="F1293" s="32"/>
    </row>
    <row r="1294" spans="4:6">
      <c r="D1294" s="32"/>
      <c r="F1294" s="32"/>
    </row>
    <row r="1295" spans="4:6">
      <c r="D1295" s="32"/>
      <c r="F1295" s="32"/>
    </row>
    <row r="1296" spans="4:6">
      <c r="D1296" s="32"/>
      <c r="F1296" s="32"/>
    </row>
    <row r="1297" spans="4:6">
      <c r="D1297" s="32"/>
      <c r="F1297" s="32"/>
    </row>
    <row r="1298" spans="4:6">
      <c r="D1298" s="32"/>
      <c r="F1298" s="32"/>
    </row>
    <row r="1299" spans="4:6">
      <c r="D1299" s="32"/>
      <c r="F1299" s="32"/>
    </row>
    <row r="1300" spans="4:6">
      <c r="D1300" s="32"/>
      <c r="F1300" s="32"/>
    </row>
    <row r="1301" spans="4:6">
      <c r="D1301" s="32"/>
      <c r="F1301" s="32"/>
    </row>
    <row r="1302" spans="4:6">
      <c r="D1302" s="32"/>
      <c r="F1302" s="32"/>
    </row>
    <row r="1303" spans="4:6">
      <c r="D1303" s="32"/>
      <c r="F1303" s="32"/>
    </row>
    <row r="1304" spans="4:6">
      <c r="D1304" s="32"/>
      <c r="F1304" s="32"/>
    </row>
    <row r="1305" spans="4:6">
      <c r="D1305" s="32"/>
      <c r="F1305" s="32"/>
    </row>
    <row r="1306" spans="4:6">
      <c r="D1306" s="32"/>
      <c r="F1306" s="32"/>
    </row>
    <row r="1307" spans="4:6">
      <c r="D1307" s="32"/>
      <c r="F1307" s="32"/>
    </row>
    <row r="1308" spans="4:6">
      <c r="D1308" s="32"/>
      <c r="F1308" s="32"/>
    </row>
    <row r="1309" spans="4:6">
      <c r="D1309" s="32"/>
      <c r="F1309" s="32"/>
    </row>
    <row r="1310" spans="4:6">
      <c r="D1310" s="32"/>
      <c r="F1310" s="32"/>
    </row>
    <row r="1311" spans="4:6">
      <c r="D1311" s="32"/>
      <c r="F1311" s="32"/>
    </row>
    <row r="1312" spans="4:6">
      <c r="D1312" s="32"/>
      <c r="F1312" s="32"/>
    </row>
    <row r="1313" spans="4:6">
      <c r="D1313" s="32"/>
      <c r="F1313" s="32"/>
    </row>
    <row r="1314" spans="4:6">
      <c r="D1314" s="32"/>
      <c r="F1314" s="32"/>
    </row>
    <row r="1315" spans="4:6">
      <c r="D1315" s="32"/>
      <c r="F1315" s="32"/>
    </row>
    <row r="1316" spans="4:6">
      <c r="D1316" s="32"/>
      <c r="F1316" s="32"/>
    </row>
    <row r="1317" spans="4:6">
      <c r="D1317" s="32"/>
      <c r="F1317" s="32"/>
    </row>
    <row r="1318" spans="4:6">
      <c r="D1318" s="32"/>
      <c r="F1318" s="32"/>
    </row>
    <row r="1319" spans="4:6">
      <c r="D1319" s="32"/>
      <c r="F1319" s="32"/>
    </row>
    <row r="1320" spans="4:6">
      <c r="D1320" s="32"/>
      <c r="F1320" s="32"/>
    </row>
    <row r="1321" spans="4:6">
      <c r="D1321" s="32"/>
      <c r="F1321" s="32"/>
    </row>
    <row r="1322" spans="4:6">
      <c r="D1322" s="32"/>
      <c r="F1322" s="32"/>
    </row>
    <row r="1323" spans="4:6">
      <c r="D1323" s="32"/>
      <c r="F1323" s="32"/>
    </row>
    <row r="1324" spans="4:6">
      <c r="D1324" s="32"/>
      <c r="F1324" s="32"/>
    </row>
    <row r="1325" spans="4:6">
      <c r="D1325" s="32"/>
      <c r="F1325" s="32"/>
    </row>
    <row r="1326" spans="4:6">
      <c r="D1326" s="32"/>
      <c r="F1326" s="32"/>
    </row>
    <row r="1327" spans="4:6">
      <c r="D1327" s="32"/>
      <c r="F1327" s="32"/>
    </row>
    <row r="1328" spans="4:6">
      <c r="D1328" s="32"/>
      <c r="F1328" s="32"/>
    </row>
    <row r="1329" spans="4:6">
      <c r="D1329" s="32"/>
      <c r="F1329" s="32"/>
    </row>
    <row r="1330" spans="4:6">
      <c r="D1330" s="32"/>
      <c r="F1330" s="32"/>
    </row>
    <row r="1331" spans="4:6">
      <c r="D1331" s="32"/>
      <c r="F1331" s="32"/>
    </row>
    <row r="1332" spans="4:6">
      <c r="D1332" s="32"/>
      <c r="F1332" s="32"/>
    </row>
    <row r="1333" spans="4:6">
      <c r="D1333" s="32"/>
      <c r="F1333" s="32"/>
    </row>
    <row r="1334" spans="4:6">
      <c r="D1334" s="32"/>
      <c r="F1334" s="32"/>
    </row>
    <row r="1335" spans="4:6">
      <c r="D1335" s="32"/>
      <c r="F1335" s="32"/>
    </row>
    <row r="1336" spans="4:6">
      <c r="D1336" s="32"/>
      <c r="F1336" s="32"/>
    </row>
    <row r="1337" spans="4:6">
      <c r="D1337" s="32"/>
      <c r="F1337" s="32"/>
    </row>
    <row r="1338" spans="4:6">
      <c r="D1338" s="32"/>
      <c r="F1338" s="32"/>
    </row>
    <row r="1339" spans="4:6">
      <c r="D1339" s="32"/>
      <c r="F1339" s="32"/>
    </row>
    <row r="1340" spans="4:6">
      <c r="D1340" s="32"/>
      <c r="F1340" s="32"/>
    </row>
    <row r="1341" spans="4:6">
      <c r="D1341" s="32"/>
      <c r="F1341" s="32"/>
    </row>
    <row r="1342" spans="4:6">
      <c r="D1342" s="32"/>
      <c r="F1342" s="32"/>
    </row>
    <row r="1343" spans="4:6">
      <c r="D1343" s="32"/>
      <c r="F1343" s="32"/>
    </row>
    <row r="1344" spans="4:6">
      <c r="D1344" s="32"/>
      <c r="F1344" s="32"/>
    </row>
    <row r="1345" spans="4:6">
      <c r="D1345" s="32"/>
      <c r="F1345" s="32"/>
    </row>
    <row r="1346" spans="4:6">
      <c r="D1346" s="32"/>
      <c r="F1346" s="32"/>
    </row>
    <row r="1347" spans="4:6">
      <c r="D1347" s="32"/>
      <c r="F1347" s="32"/>
    </row>
    <row r="1348" spans="4:6">
      <c r="D1348" s="32"/>
      <c r="F1348" s="32"/>
    </row>
    <row r="1349" spans="4:6">
      <c r="D1349" s="32"/>
      <c r="F1349" s="32"/>
    </row>
    <row r="1350" spans="4:6">
      <c r="D1350" s="32"/>
      <c r="F1350" s="32"/>
    </row>
    <row r="1351" spans="4:6">
      <c r="D1351" s="32"/>
      <c r="F1351" s="32"/>
    </row>
    <row r="1352" spans="4:6">
      <c r="D1352" s="32"/>
      <c r="F1352" s="32"/>
    </row>
    <row r="1353" spans="4:6">
      <c r="D1353" s="32"/>
      <c r="F1353" s="32"/>
    </row>
    <row r="1354" spans="4:6">
      <c r="D1354" s="32"/>
      <c r="F1354" s="32"/>
    </row>
    <row r="1355" spans="4:6">
      <c r="D1355" s="32"/>
      <c r="F1355" s="32"/>
    </row>
    <row r="1356" spans="4:6">
      <c r="D1356" s="32"/>
      <c r="F1356" s="32"/>
    </row>
    <row r="1357" spans="4:6">
      <c r="D1357" s="32"/>
      <c r="F1357" s="32"/>
    </row>
    <row r="1358" spans="4:6">
      <c r="D1358" s="32"/>
      <c r="F1358" s="32"/>
    </row>
    <row r="1359" spans="4:6">
      <c r="D1359" s="32"/>
      <c r="F1359" s="32"/>
    </row>
    <row r="1360" spans="4:6">
      <c r="D1360" s="32"/>
      <c r="F1360" s="32"/>
    </row>
    <row r="1361" spans="4:6">
      <c r="D1361" s="32"/>
      <c r="F1361" s="32"/>
    </row>
    <row r="1362" spans="4:6">
      <c r="D1362" s="32"/>
      <c r="F1362" s="32"/>
    </row>
    <row r="1363" spans="4:6">
      <c r="D1363" s="32"/>
      <c r="F1363" s="32"/>
    </row>
    <row r="1364" spans="4:6">
      <c r="D1364" s="32"/>
      <c r="F1364" s="32"/>
    </row>
    <row r="1365" spans="4:6">
      <c r="D1365" s="32"/>
      <c r="F1365" s="32"/>
    </row>
    <row r="1366" spans="4:6">
      <c r="D1366" s="32"/>
      <c r="F1366" s="32"/>
    </row>
    <row r="1367" spans="4:6">
      <c r="D1367" s="32"/>
      <c r="F1367" s="32"/>
    </row>
    <row r="1368" spans="4:6">
      <c r="D1368" s="32"/>
      <c r="F1368" s="32"/>
    </row>
    <row r="1369" spans="4:6">
      <c r="D1369" s="32"/>
      <c r="F1369" s="32"/>
    </row>
    <row r="1370" spans="4:6">
      <c r="D1370" s="32"/>
      <c r="F1370" s="32"/>
    </row>
    <row r="1371" spans="4:6">
      <c r="D1371" s="32"/>
      <c r="F1371" s="32"/>
    </row>
    <row r="1372" spans="4:6">
      <c r="D1372" s="32"/>
      <c r="F1372" s="32"/>
    </row>
    <row r="1373" spans="4:6">
      <c r="D1373" s="32"/>
      <c r="F1373" s="32"/>
    </row>
    <row r="1374" spans="4:6">
      <c r="D1374" s="32"/>
      <c r="F1374" s="32"/>
    </row>
    <row r="1375" spans="4:6">
      <c r="D1375" s="32"/>
      <c r="F1375" s="32"/>
    </row>
    <row r="1376" spans="4:6">
      <c r="D1376" s="32"/>
      <c r="F1376" s="32"/>
    </row>
    <row r="1377" spans="4:6">
      <c r="D1377" s="32"/>
      <c r="F1377" s="32"/>
    </row>
    <row r="1378" spans="4:6">
      <c r="D1378" s="32"/>
      <c r="F1378" s="32"/>
    </row>
    <row r="1379" spans="4:6">
      <c r="D1379" s="32"/>
      <c r="F1379" s="32"/>
    </row>
    <row r="1380" spans="4:6">
      <c r="D1380" s="32"/>
      <c r="F1380" s="32"/>
    </row>
    <row r="1381" spans="4:6">
      <c r="D1381" s="32"/>
      <c r="F1381" s="32"/>
    </row>
    <row r="1382" spans="4:6">
      <c r="D1382" s="32"/>
      <c r="F1382" s="32"/>
    </row>
    <row r="1383" spans="4:6">
      <c r="D1383" s="32"/>
      <c r="F1383" s="32"/>
    </row>
    <row r="1384" spans="4:6">
      <c r="D1384" s="32"/>
      <c r="F1384" s="32"/>
    </row>
    <row r="1385" spans="4:6">
      <c r="D1385" s="32"/>
      <c r="F1385" s="32"/>
    </row>
    <row r="1386" spans="4:6">
      <c r="D1386" s="32"/>
      <c r="F1386" s="32"/>
    </row>
    <row r="1387" spans="4:6">
      <c r="D1387" s="32"/>
      <c r="F1387" s="32"/>
    </row>
    <row r="1388" spans="4:6">
      <c r="D1388" s="32"/>
      <c r="F1388" s="32"/>
    </row>
    <row r="1389" spans="4:6">
      <c r="D1389" s="32"/>
      <c r="F1389" s="32"/>
    </row>
    <row r="1390" spans="4:6">
      <c r="D1390" s="32"/>
      <c r="F1390" s="32"/>
    </row>
    <row r="1391" spans="4:6">
      <c r="D1391" s="32"/>
      <c r="F1391" s="32"/>
    </row>
    <row r="1392" spans="4:6">
      <c r="D1392" s="32"/>
      <c r="F1392" s="32"/>
    </row>
    <row r="1393" spans="4:6">
      <c r="D1393" s="32"/>
      <c r="F1393" s="32"/>
    </row>
    <row r="1394" spans="4:6">
      <c r="D1394" s="32"/>
      <c r="F1394" s="32"/>
    </row>
    <row r="1395" spans="4:6">
      <c r="D1395" s="32"/>
      <c r="F1395" s="32"/>
    </row>
    <row r="1396" spans="4:6">
      <c r="D1396" s="32"/>
      <c r="F1396" s="32"/>
    </row>
    <row r="1397" spans="4:6">
      <c r="D1397" s="32"/>
      <c r="F1397" s="32"/>
    </row>
    <row r="1398" spans="4:6">
      <c r="D1398" s="32"/>
      <c r="F1398" s="32"/>
    </row>
    <row r="1399" spans="4:6">
      <c r="D1399" s="32"/>
      <c r="F1399" s="32"/>
    </row>
    <row r="1400" spans="4:6">
      <c r="D1400" s="32"/>
      <c r="F1400" s="32"/>
    </row>
    <row r="1401" spans="4:6">
      <c r="D1401" s="32"/>
      <c r="F1401" s="32"/>
    </row>
    <row r="1402" spans="4:6">
      <c r="D1402" s="32"/>
      <c r="F1402" s="32"/>
    </row>
    <row r="1403" spans="4:6">
      <c r="D1403" s="32"/>
      <c r="F1403" s="32"/>
    </row>
    <row r="1404" spans="4:6">
      <c r="D1404" s="32"/>
      <c r="F1404" s="32"/>
    </row>
    <row r="1405" spans="4:6">
      <c r="D1405" s="32"/>
      <c r="F1405" s="32"/>
    </row>
    <row r="1406" spans="4:6">
      <c r="D1406" s="32"/>
      <c r="F1406" s="32"/>
    </row>
    <row r="1407" spans="4:6">
      <c r="D1407" s="32"/>
      <c r="F1407" s="32"/>
    </row>
    <row r="1408" spans="4:6">
      <c r="D1408" s="32"/>
      <c r="F1408" s="32"/>
    </row>
    <row r="1409" spans="4:6">
      <c r="D1409" s="32"/>
      <c r="F1409" s="32"/>
    </row>
    <row r="1410" spans="4:6">
      <c r="D1410" s="32"/>
      <c r="F1410" s="32"/>
    </row>
    <row r="1411" spans="4:6">
      <c r="D1411" s="32"/>
      <c r="F1411" s="32"/>
    </row>
    <row r="1412" spans="4:6">
      <c r="D1412" s="32"/>
      <c r="F1412" s="32"/>
    </row>
    <row r="1413" spans="4:6">
      <c r="D1413" s="32"/>
      <c r="F1413" s="32"/>
    </row>
    <row r="1414" spans="4:6">
      <c r="D1414" s="32"/>
      <c r="F1414" s="32"/>
    </row>
    <row r="1415" spans="4:6">
      <c r="D1415" s="32"/>
      <c r="F1415" s="32"/>
    </row>
    <row r="1416" spans="4:6">
      <c r="D1416" s="32"/>
      <c r="F1416" s="32"/>
    </row>
    <row r="1417" spans="4:6">
      <c r="D1417" s="32"/>
      <c r="F1417" s="32"/>
    </row>
    <row r="1418" spans="4:6">
      <c r="D1418" s="32"/>
      <c r="F1418" s="32"/>
    </row>
    <row r="1419" spans="4:6">
      <c r="D1419" s="32"/>
      <c r="F1419" s="32"/>
    </row>
    <row r="1420" spans="4:6">
      <c r="D1420" s="32"/>
      <c r="F1420" s="32"/>
    </row>
    <row r="1421" spans="4:6">
      <c r="D1421" s="32"/>
      <c r="F1421" s="32"/>
    </row>
    <row r="1422" spans="4:6">
      <c r="D1422" s="32"/>
      <c r="F1422" s="32"/>
    </row>
    <row r="1423" spans="4:6">
      <c r="D1423" s="32"/>
      <c r="F1423" s="32"/>
    </row>
    <row r="1424" spans="4:6">
      <c r="D1424" s="32"/>
      <c r="F1424" s="32"/>
    </row>
    <row r="1425" spans="4:6">
      <c r="D1425" s="32"/>
      <c r="F1425" s="32"/>
    </row>
    <row r="1426" spans="4:6">
      <c r="D1426" s="32"/>
      <c r="F1426" s="32"/>
    </row>
    <row r="1427" spans="4:6">
      <c r="D1427" s="32"/>
      <c r="F1427" s="32"/>
    </row>
    <row r="1428" spans="4:6">
      <c r="D1428" s="32"/>
      <c r="F1428" s="32"/>
    </row>
    <row r="1429" spans="4:6">
      <c r="D1429" s="32"/>
      <c r="F1429" s="32"/>
    </row>
    <row r="1430" spans="4:6">
      <c r="D1430" s="32"/>
      <c r="F1430" s="32"/>
    </row>
    <row r="1431" spans="4:6">
      <c r="D1431" s="32"/>
      <c r="F1431" s="32"/>
    </row>
    <row r="1432" spans="4:6">
      <c r="D1432" s="32"/>
      <c r="F1432" s="32"/>
    </row>
    <row r="1433" spans="4:6">
      <c r="D1433" s="32"/>
      <c r="F1433" s="32"/>
    </row>
    <row r="1434" spans="4:6">
      <c r="D1434" s="32"/>
      <c r="F1434" s="32"/>
    </row>
    <row r="1435" spans="4:6">
      <c r="D1435" s="32"/>
      <c r="F1435" s="32"/>
    </row>
    <row r="1436" spans="4:6">
      <c r="D1436" s="32"/>
      <c r="F1436" s="32"/>
    </row>
    <row r="1437" spans="4:6">
      <c r="D1437" s="32"/>
      <c r="F1437" s="32"/>
    </row>
    <row r="1438" spans="4:6">
      <c r="D1438" s="32"/>
      <c r="F1438" s="32"/>
    </row>
    <row r="1439" spans="4:6">
      <c r="D1439" s="32"/>
      <c r="F1439" s="32"/>
    </row>
    <row r="1440" spans="4:6">
      <c r="D1440" s="32"/>
      <c r="F1440" s="32"/>
    </row>
    <row r="1441" spans="4:6">
      <c r="D1441" s="32"/>
      <c r="F1441" s="32"/>
    </row>
    <row r="1442" spans="4:6">
      <c r="D1442" s="32"/>
      <c r="F1442" s="32"/>
    </row>
    <row r="1443" spans="4:6">
      <c r="D1443" s="32"/>
      <c r="F1443" s="32"/>
    </row>
    <row r="1444" spans="4:6">
      <c r="D1444" s="32"/>
      <c r="F1444" s="32"/>
    </row>
    <row r="1445" spans="4:6">
      <c r="D1445" s="32"/>
      <c r="F1445" s="32"/>
    </row>
    <row r="1446" spans="4:6">
      <c r="D1446" s="32"/>
      <c r="F1446" s="32"/>
    </row>
    <row r="1447" spans="4:6">
      <c r="D1447" s="32"/>
      <c r="F1447" s="32"/>
    </row>
    <row r="1448" spans="4:6">
      <c r="D1448" s="32"/>
      <c r="F1448" s="32"/>
    </row>
    <row r="1449" spans="4:6">
      <c r="D1449" s="32"/>
      <c r="F1449" s="32"/>
    </row>
    <row r="1450" spans="4:6">
      <c r="D1450" s="32"/>
      <c r="F1450" s="32"/>
    </row>
    <row r="1451" spans="4:6">
      <c r="D1451" s="32"/>
      <c r="F1451" s="32"/>
    </row>
    <row r="1452" spans="4:6">
      <c r="D1452" s="32"/>
      <c r="F1452" s="32"/>
    </row>
    <row r="1453" spans="4:6">
      <c r="D1453" s="32"/>
      <c r="F1453" s="32"/>
    </row>
    <row r="1454" spans="4:6">
      <c r="D1454" s="32"/>
      <c r="F1454" s="32"/>
    </row>
    <row r="1455" spans="4:6">
      <c r="D1455" s="32"/>
      <c r="F1455" s="32"/>
    </row>
    <row r="1456" spans="4:6">
      <c r="D1456" s="32"/>
      <c r="F1456" s="32"/>
    </row>
    <row r="1457" spans="4:6">
      <c r="D1457" s="32"/>
      <c r="F1457" s="32"/>
    </row>
    <row r="1458" spans="4:6">
      <c r="D1458" s="32"/>
      <c r="F1458" s="32"/>
    </row>
    <row r="1459" spans="4:6">
      <c r="D1459" s="32"/>
      <c r="F1459" s="32"/>
    </row>
    <row r="1460" spans="4:6">
      <c r="D1460" s="32"/>
      <c r="F1460" s="32"/>
    </row>
    <row r="1461" spans="4:6">
      <c r="D1461" s="32"/>
      <c r="F1461" s="32"/>
    </row>
    <row r="1462" spans="4:6">
      <c r="D1462" s="32"/>
      <c r="F1462" s="32"/>
    </row>
    <row r="1463" spans="4:6">
      <c r="D1463" s="32"/>
      <c r="F1463" s="32"/>
    </row>
    <row r="1464" spans="4:6">
      <c r="D1464" s="32"/>
      <c r="F1464" s="32"/>
    </row>
    <row r="1465" spans="4:6">
      <c r="D1465" s="32"/>
      <c r="F1465" s="32"/>
    </row>
    <row r="1466" spans="4:6">
      <c r="D1466" s="32"/>
      <c r="F1466" s="32"/>
    </row>
    <row r="1467" spans="4:6">
      <c r="D1467" s="32"/>
      <c r="F1467" s="32"/>
    </row>
    <row r="1468" spans="4:6">
      <c r="D1468" s="32"/>
      <c r="F1468" s="32"/>
    </row>
    <row r="1469" spans="4:6">
      <c r="D1469" s="32"/>
      <c r="F1469" s="32"/>
    </row>
    <row r="1470" spans="4:6">
      <c r="D1470" s="32"/>
      <c r="F1470" s="32"/>
    </row>
    <row r="1471" spans="4:6">
      <c r="D1471" s="32"/>
      <c r="F1471" s="32"/>
    </row>
    <row r="1472" spans="4:6">
      <c r="D1472" s="32"/>
      <c r="F1472" s="32"/>
    </row>
    <row r="1473" spans="4:6">
      <c r="D1473" s="32"/>
      <c r="F1473" s="32"/>
    </row>
    <row r="1474" spans="4:6">
      <c r="D1474" s="32"/>
      <c r="F1474" s="32"/>
    </row>
    <row r="1475" spans="4:6">
      <c r="D1475" s="32"/>
      <c r="F1475" s="32"/>
    </row>
    <row r="1476" spans="4:6">
      <c r="D1476" s="32"/>
      <c r="F1476" s="32"/>
    </row>
    <row r="1477" spans="4:6">
      <c r="D1477" s="32"/>
      <c r="F1477" s="32"/>
    </row>
    <row r="1478" spans="4:6">
      <c r="D1478" s="32"/>
      <c r="F1478" s="32"/>
    </row>
    <row r="1479" spans="4:6">
      <c r="D1479" s="32"/>
      <c r="F1479" s="32"/>
    </row>
    <row r="1480" spans="4:6">
      <c r="D1480" s="32"/>
      <c r="F1480" s="32"/>
    </row>
    <row r="1481" spans="4:6">
      <c r="D1481" s="32"/>
      <c r="F1481" s="32"/>
    </row>
    <row r="1482" spans="4:6">
      <c r="D1482" s="32"/>
      <c r="F1482" s="32"/>
    </row>
    <row r="1483" spans="4:6">
      <c r="D1483" s="32"/>
      <c r="F1483" s="32"/>
    </row>
    <row r="1484" spans="4:6">
      <c r="D1484" s="32"/>
      <c r="F1484" s="32"/>
    </row>
    <row r="1485" spans="4:6">
      <c r="D1485" s="32"/>
      <c r="F1485" s="32"/>
    </row>
    <row r="1486" spans="4:6">
      <c r="D1486" s="32"/>
      <c r="F1486" s="32"/>
    </row>
    <row r="1487" spans="4:6">
      <c r="D1487" s="32"/>
      <c r="F1487" s="32"/>
    </row>
    <row r="1488" spans="4:6">
      <c r="D1488" s="32"/>
      <c r="F1488" s="32"/>
    </row>
    <row r="1489" spans="4:6">
      <c r="D1489" s="32"/>
      <c r="F1489" s="32"/>
    </row>
    <row r="1490" spans="4:6">
      <c r="D1490" s="32"/>
      <c r="F1490" s="32"/>
    </row>
    <row r="1491" spans="4:6">
      <c r="D1491" s="32"/>
      <c r="F1491" s="32"/>
    </row>
    <row r="1492" spans="4:6">
      <c r="D1492" s="32"/>
      <c r="F1492" s="32"/>
    </row>
    <row r="1493" spans="4:6">
      <c r="D1493" s="32"/>
      <c r="F1493" s="32"/>
    </row>
    <row r="1494" spans="4:6">
      <c r="D1494" s="32"/>
      <c r="F1494" s="32"/>
    </row>
    <row r="1495" spans="4:6">
      <c r="D1495" s="32"/>
      <c r="F1495" s="32"/>
    </row>
    <row r="1496" spans="4:6">
      <c r="D1496" s="32"/>
      <c r="F1496" s="32"/>
    </row>
    <row r="1497" spans="4:6">
      <c r="D1497" s="32"/>
      <c r="F1497" s="32"/>
    </row>
    <row r="1498" spans="4:6">
      <c r="D1498" s="32"/>
      <c r="F1498" s="32"/>
    </row>
    <row r="1499" spans="4:6">
      <c r="D1499" s="32"/>
      <c r="F1499" s="32"/>
    </row>
    <row r="1500" spans="4:6">
      <c r="D1500" s="32"/>
      <c r="F1500" s="32"/>
    </row>
    <row r="1501" spans="4:6">
      <c r="D1501" s="32"/>
      <c r="F1501" s="32"/>
    </row>
    <row r="1502" spans="4:6">
      <c r="D1502" s="32"/>
      <c r="F1502" s="32"/>
    </row>
    <row r="1503" spans="4:6">
      <c r="D1503" s="32"/>
      <c r="F1503" s="32"/>
    </row>
    <row r="1504" spans="4:6">
      <c r="D1504" s="32"/>
      <c r="F1504" s="32"/>
    </row>
    <row r="1505" spans="4:6">
      <c r="D1505" s="32"/>
      <c r="F1505" s="32"/>
    </row>
    <row r="1506" spans="4:6">
      <c r="D1506" s="32"/>
      <c r="F1506" s="32"/>
    </row>
    <row r="1507" spans="4:6">
      <c r="D1507" s="32"/>
      <c r="F1507" s="32"/>
    </row>
    <row r="1508" spans="4:6">
      <c r="D1508" s="32"/>
      <c r="F1508" s="32"/>
    </row>
    <row r="1509" spans="4:6">
      <c r="D1509" s="32"/>
      <c r="F1509" s="32"/>
    </row>
    <row r="1510" spans="4:6">
      <c r="D1510" s="32"/>
      <c r="F1510" s="32"/>
    </row>
    <row r="1511" spans="4:6">
      <c r="D1511" s="32"/>
      <c r="F1511" s="32"/>
    </row>
    <row r="1512" spans="4:6">
      <c r="D1512" s="32"/>
      <c r="F1512" s="32"/>
    </row>
    <row r="1513" spans="4:6">
      <c r="D1513" s="32"/>
      <c r="F1513" s="32"/>
    </row>
    <row r="1514" spans="4:6">
      <c r="D1514" s="32"/>
      <c r="F1514" s="32"/>
    </row>
    <row r="1515" spans="4:6">
      <c r="D1515" s="32"/>
      <c r="F1515" s="32"/>
    </row>
    <row r="1516" spans="4:6">
      <c r="D1516" s="32"/>
      <c r="F1516" s="32"/>
    </row>
    <row r="1517" spans="4:6">
      <c r="D1517" s="32"/>
      <c r="F1517" s="32"/>
    </row>
    <row r="1518" spans="4:6">
      <c r="D1518" s="32"/>
      <c r="F1518" s="32"/>
    </row>
    <row r="1519" spans="4:6">
      <c r="D1519" s="32"/>
      <c r="F1519" s="32"/>
    </row>
    <row r="1520" spans="4:6">
      <c r="D1520" s="32"/>
      <c r="F1520" s="32"/>
    </row>
    <row r="1521" spans="4:6">
      <c r="D1521" s="32"/>
      <c r="F1521" s="32"/>
    </row>
    <row r="1522" spans="4:6">
      <c r="D1522" s="32"/>
      <c r="F1522" s="32"/>
    </row>
    <row r="1523" spans="4:6">
      <c r="D1523" s="32"/>
      <c r="F1523" s="32"/>
    </row>
    <row r="1524" spans="4:6">
      <c r="D1524" s="32"/>
      <c r="F1524" s="32"/>
    </row>
    <row r="1525" spans="4:6">
      <c r="D1525" s="32"/>
      <c r="F1525" s="32"/>
    </row>
    <row r="1526" spans="4:6">
      <c r="D1526" s="32"/>
      <c r="F1526" s="32"/>
    </row>
    <row r="1527" spans="4:6">
      <c r="D1527" s="32"/>
      <c r="F1527" s="32"/>
    </row>
    <row r="1528" spans="4:6">
      <c r="D1528" s="32"/>
      <c r="F1528" s="32"/>
    </row>
    <row r="1529" spans="4:6">
      <c r="D1529" s="32"/>
      <c r="F1529" s="32"/>
    </row>
    <row r="1530" spans="4:6">
      <c r="D1530" s="32"/>
      <c r="F1530" s="32"/>
    </row>
    <row r="1531" spans="4:6">
      <c r="D1531" s="32"/>
      <c r="F1531" s="32"/>
    </row>
    <row r="1532" spans="4:6">
      <c r="D1532" s="32"/>
      <c r="F1532" s="32"/>
    </row>
    <row r="1533" spans="4:6">
      <c r="D1533" s="32"/>
      <c r="F1533" s="32"/>
    </row>
    <row r="1534" spans="4:6">
      <c r="D1534" s="32"/>
      <c r="F1534" s="32"/>
    </row>
    <row r="1535" spans="4:6">
      <c r="D1535" s="32"/>
      <c r="F1535" s="32"/>
    </row>
    <row r="1536" spans="4:6">
      <c r="D1536" s="32"/>
      <c r="F1536" s="32"/>
    </row>
    <row r="1537" spans="4:6">
      <c r="D1537" s="32"/>
      <c r="F1537" s="32"/>
    </row>
    <row r="1538" spans="4:6">
      <c r="D1538" s="32"/>
      <c r="F1538" s="32"/>
    </row>
    <row r="1539" spans="4:6">
      <c r="D1539" s="32"/>
      <c r="F1539" s="32"/>
    </row>
    <row r="1540" spans="4:6">
      <c r="D1540" s="32"/>
      <c r="F1540" s="32"/>
    </row>
    <row r="1541" spans="4:6">
      <c r="D1541" s="32"/>
      <c r="F1541" s="32"/>
    </row>
    <row r="1542" spans="4:6">
      <c r="D1542" s="32"/>
      <c r="F1542" s="32"/>
    </row>
    <row r="1543" spans="4:6">
      <c r="D1543" s="32"/>
      <c r="F1543" s="32"/>
    </row>
    <row r="1544" spans="4:6">
      <c r="D1544" s="32"/>
      <c r="F1544" s="32"/>
    </row>
    <row r="1545" spans="4:6">
      <c r="D1545" s="32"/>
      <c r="F1545" s="32"/>
    </row>
    <row r="1546" spans="4:6">
      <c r="D1546" s="32"/>
      <c r="F1546" s="32"/>
    </row>
    <row r="1547" spans="4:6">
      <c r="D1547" s="32"/>
      <c r="F1547" s="32"/>
    </row>
    <row r="1548" spans="4:6">
      <c r="D1548" s="32"/>
      <c r="F1548" s="32"/>
    </row>
    <row r="1549" spans="4:6">
      <c r="D1549" s="32"/>
      <c r="F1549" s="32"/>
    </row>
    <row r="1550" spans="4:6">
      <c r="D1550" s="32"/>
      <c r="F1550" s="32"/>
    </row>
    <row r="1551" spans="4:6">
      <c r="D1551" s="32"/>
      <c r="F1551" s="32"/>
    </row>
    <row r="1552" spans="4:6">
      <c r="D1552" s="32"/>
      <c r="F1552" s="32"/>
    </row>
    <row r="1553" spans="4:6">
      <c r="D1553" s="32"/>
      <c r="F1553" s="32"/>
    </row>
    <row r="1554" spans="4:6">
      <c r="D1554" s="32"/>
      <c r="F1554" s="32"/>
    </row>
    <row r="1555" spans="4:6">
      <c r="D1555" s="32"/>
      <c r="F1555" s="32"/>
    </row>
    <row r="1556" spans="4:6">
      <c r="D1556" s="32"/>
      <c r="F1556" s="32"/>
    </row>
    <row r="1557" spans="4:6">
      <c r="D1557" s="32"/>
      <c r="F1557" s="32"/>
    </row>
    <row r="1558" spans="4:6">
      <c r="D1558" s="32"/>
      <c r="F1558" s="32"/>
    </row>
    <row r="1559" spans="4:6">
      <c r="D1559" s="32"/>
      <c r="F1559" s="32"/>
    </row>
    <row r="1560" spans="4:6">
      <c r="D1560" s="32"/>
      <c r="F1560" s="32"/>
    </row>
    <row r="1561" spans="4:6">
      <c r="D1561" s="32"/>
      <c r="F1561" s="32"/>
    </row>
    <row r="1562" spans="4:6">
      <c r="D1562" s="32"/>
      <c r="F1562" s="32"/>
    </row>
    <row r="1563" spans="4:6">
      <c r="D1563" s="32"/>
      <c r="F1563" s="32"/>
    </row>
    <row r="1564" spans="4:6">
      <c r="D1564" s="32"/>
      <c r="F1564" s="32"/>
    </row>
    <row r="1565" spans="4:6">
      <c r="D1565" s="32"/>
      <c r="F1565" s="32"/>
    </row>
    <row r="1566" spans="4:6">
      <c r="D1566" s="32"/>
      <c r="F1566" s="32"/>
    </row>
    <row r="1567" spans="4:6">
      <c r="D1567" s="32"/>
      <c r="F1567" s="32"/>
    </row>
    <row r="1568" spans="4:6">
      <c r="D1568" s="32"/>
      <c r="F1568" s="32"/>
    </row>
    <row r="1569" spans="4:6">
      <c r="D1569" s="32"/>
      <c r="F1569" s="32"/>
    </row>
    <row r="1570" spans="4:6">
      <c r="D1570" s="32"/>
      <c r="F1570" s="32"/>
    </row>
    <row r="1571" spans="4:6">
      <c r="D1571" s="32"/>
      <c r="F1571" s="32"/>
    </row>
    <row r="1572" spans="4:6">
      <c r="D1572" s="32"/>
      <c r="F1572" s="32"/>
    </row>
    <row r="1573" spans="4:6">
      <c r="D1573" s="32"/>
      <c r="F1573" s="32"/>
    </row>
    <row r="1574" spans="4:6">
      <c r="D1574" s="32"/>
      <c r="F1574" s="32"/>
    </row>
    <row r="1575" spans="4:6">
      <c r="D1575" s="32"/>
      <c r="F1575" s="32"/>
    </row>
    <row r="1576" spans="4:6">
      <c r="D1576" s="32"/>
      <c r="F1576" s="32"/>
    </row>
    <row r="1577" spans="4:6">
      <c r="D1577" s="32"/>
      <c r="F1577" s="32"/>
    </row>
    <row r="1578" spans="4:6">
      <c r="D1578" s="32"/>
      <c r="F1578" s="32"/>
    </row>
    <row r="1579" spans="4:6">
      <c r="D1579" s="32"/>
      <c r="F1579" s="32"/>
    </row>
    <row r="1580" spans="4:6">
      <c r="D1580" s="32"/>
      <c r="F1580" s="32"/>
    </row>
    <row r="1581" spans="4:6">
      <c r="D1581" s="32"/>
      <c r="F1581" s="32"/>
    </row>
    <row r="1582" spans="4:6">
      <c r="D1582" s="32"/>
      <c r="F1582" s="32"/>
    </row>
    <row r="1583" spans="4:6">
      <c r="D1583" s="32"/>
      <c r="F1583" s="32"/>
    </row>
    <row r="1584" spans="4:6">
      <c r="D1584" s="32"/>
      <c r="F1584" s="32"/>
    </row>
    <row r="1585" spans="4:6">
      <c r="D1585" s="32"/>
      <c r="F1585" s="32"/>
    </row>
    <row r="1586" spans="4:6">
      <c r="D1586" s="32"/>
      <c r="F1586" s="32"/>
    </row>
    <row r="1587" spans="4:6">
      <c r="D1587" s="32"/>
      <c r="F1587" s="32"/>
    </row>
    <row r="1588" spans="4:6">
      <c r="D1588" s="32"/>
      <c r="F1588" s="32"/>
    </row>
    <row r="1589" spans="4:6">
      <c r="D1589" s="32"/>
      <c r="F1589" s="32"/>
    </row>
    <row r="1590" spans="4:6">
      <c r="D1590" s="32"/>
      <c r="F1590" s="32"/>
    </row>
    <row r="1591" spans="4:6">
      <c r="D1591" s="32"/>
      <c r="F1591" s="32"/>
    </row>
    <row r="1592" spans="4:6">
      <c r="D1592" s="32"/>
      <c r="F1592" s="32"/>
    </row>
    <row r="1593" spans="4:6">
      <c r="D1593" s="32"/>
      <c r="F1593" s="32"/>
    </row>
    <row r="1594" spans="4:6">
      <c r="D1594" s="32"/>
      <c r="F1594" s="32"/>
    </row>
    <row r="1595" spans="4:6">
      <c r="D1595" s="32"/>
      <c r="F1595" s="32"/>
    </row>
    <row r="1596" spans="4:6">
      <c r="D1596" s="32"/>
      <c r="F1596" s="32"/>
    </row>
    <row r="1597" spans="4:6">
      <c r="D1597" s="32"/>
      <c r="F1597" s="32"/>
    </row>
    <row r="1598" spans="4:6">
      <c r="D1598" s="32"/>
      <c r="F1598" s="32"/>
    </row>
    <row r="1599" spans="4:6">
      <c r="D1599" s="32"/>
      <c r="F1599" s="32"/>
    </row>
    <row r="1600" spans="4:6">
      <c r="D1600" s="32"/>
      <c r="F1600" s="32"/>
    </row>
    <row r="1601" spans="4:6">
      <c r="D1601" s="32"/>
      <c r="F1601" s="32"/>
    </row>
    <row r="1602" spans="4:6">
      <c r="D1602" s="32"/>
      <c r="F1602" s="32"/>
    </row>
    <row r="1603" spans="4:6">
      <c r="D1603" s="32"/>
      <c r="F1603" s="32"/>
    </row>
    <row r="1604" spans="4:6">
      <c r="D1604" s="32"/>
      <c r="F1604" s="32"/>
    </row>
    <row r="1605" spans="4:6">
      <c r="D1605" s="32"/>
      <c r="F1605" s="32"/>
    </row>
    <row r="1606" spans="4:6">
      <c r="D1606" s="32"/>
      <c r="F1606" s="32"/>
    </row>
    <row r="1607" spans="4:6">
      <c r="D1607" s="32"/>
      <c r="F1607" s="32"/>
    </row>
    <row r="1608" spans="4:6">
      <c r="D1608" s="32"/>
      <c r="F1608" s="32"/>
    </row>
    <row r="1609" spans="4:6">
      <c r="D1609" s="32"/>
      <c r="F1609" s="32"/>
    </row>
    <row r="1610" spans="4:6">
      <c r="D1610" s="32"/>
      <c r="F1610" s="32"/>
    </row>
    <row r="1611" spans="4:6">
      <c r="D1611" s="32"/>
      <c r="F1611" s="32"/>
    </row>
    <row r="1612" spans="4:6">
      <c r="D1612" s="32"/>
      <c r="F1612" s="32"/>
    </row>
    <row r="1613" spans="4:6">
      <c r="D1613" s="32"/>
      <c r="F1613" s="32"/>
    </row>
    <row r="1614" spans="4:6">
      <c r="D1614" s="32"/>
      <c r="F1614" s="32"/>
    </row>
    <row r="1615" spans="4:6">
      <c r="D1615" s="32"/>
      <c r="F1615" s="32"/>
    </row>
    <row r="1616" spans="4:6">
      <c r="D1616" s="32"/>
      <c r="F1616" s="32"/>
    </row>
    <row r="1617" spans="4:6">
      <c r="D1617" s="32"/>
      <c r="F1617" s="32"/>
    </row>
    <row r="1618" spans="4:6">
      <c r="D1618" s="32"/>
      <c r="F1618" s="32"/>
    </row>
    <row r="1619" spans="4:6">
      <c r="D1619" s="32"/>
      <c r="F1619" s="32"/>
    </row>
    <row r="1620" spans="4:6">
      <c r="D1620" s="32"/>
      <c r="F1620" s="32"/>
    </row>
    <row r="1621" spans="4:6">
      <c r="D1621" s="32"/>
      <c r="F1621" s="32"/>
    </row>
    <row r="1622" spans="4:6">
      <c r="D1622" s="32"/>
      <c r="F1622" s="32"/>
    </row>
    <row r="1623" spans="4:6">
      <c r="D1623" s="32"/>
      <c r="F1623" s="32"/>
    </row>
    <row r="1624" spans="4:6">
      <c r="D1624" s="32"/>
      <c r="F1624" s="32"/>
    </row>
    <row r="1625" spans="4:6">
      <c r="D1625" s="32"/>
      <c r="F1625" s="32"/>
    </row>
    <row r="1626" spans="4:6">
      <c r="D1626" s="32"/>
      <c r="F1626" s="32"/>
    </row>
    <row r="1627" spans="4:6">
      <c r="D1627" s="32"/>
      <c r="F1627" s="32"/>
    </row>
    <row r="1628" spans="4:6">
      <c r="D1628" s="32"/>
      <c r="F1628" s="32"/>
    </row>
    <row r="1629" spans="4:6">
      <c r="D1629" s="32"/>
      <c r="F1629" s="32"/>
    </row>
    <row r="1630" spans="4:6">
      <c r="D1630" s="32"/>
      <c r="F1630" s="32"/>
    </row>
    <row r="1631" spans="4:6">
      <c r="D1631" s="32"/>
      <c r="F1631" s="32"/>
    </row>
    <row r="1632" spans="4:6">
      <c r="D1632" s="32"/>
      <c r="F1632" s="32"/>
    </row>
    <row r="1633" spans="4:6">
      <c r="D1633" s="32"/>
      <c r="F1633" s="32"/>
    </row>
    <row r="1634" spans="4:6">
      <c r="D1634" s="32"/>
      <c r="F1634" s="32"/>
    </row>
    <row r="1635" spans="4:6">
      <c r="D1635" s="32"/>
      <c r="F1635" s="32"/>
    </row>
    <row r="1636" spans="4:6">
      <c r="D1636" s="32"/>
      <c r="F1636" s="32"/>
    </row>
    <row r="1637" spans="4:6">
      <c r="D1637" s="32"/>
      <c r="F1637" s="32"/>
    </row>
    <row r="1638" spans="4:6">
      <c r="D1638" s="32"/>
      <c r="F1638" s="32"/>
    </row>
    <row r="1639" spans="4:6">
      <c r="D1639" s="32"/>
      <c r="F1639" s="32"/>
    </row>
    <row r="1640" spans="4:6">
      <c r="D1640" s="32"/>
      <c r="F1640" s="32"/>
    </row>
    <row r="1641" spans="4:6">
      <c r="D1641" s="32"/>
      <c r="F1641" s="32"/>
    </row>
    <row r="1642" spans="4:6">
      <c r="D1642" s="32"/>
      <c r="F1642" s="32"/>
    </row>
    <row r="1643" spans="4:6">
      <c r="D1643" s="32"/>
      <c r="F1643" s="32"/>
    </row>
    <row r="1644" spans="4:6">
      <c r="D1644" s="32"/>
      <c r="F1644" s="32"/>
    </row>
    <row r="1645" spans="4:6">
      <c r="D1645" s="32"/>
      <c r="F1645" s="32"/>
    </row>
    <row r="1646" spans="4:6">
      <c r="D1646" s="32"/>
      <c r="F1646" s="32"/>
    </row>
    <row r="1647" spans="4:6">
      <c r="D1647" s="32"/>
      <c r="F1647" s="32"/>
    </row>
    <row r="1648" spans="4:6">
      <c r="D1648" s="32"/>
      <c r="F1648" s="32"/>
    </row>
    <row r="1649" spans="4:6">
      <c r="D1649" s="32"/>
      <c r="F1649" s="32"/>
    </row>
    <row r="1650" spans="4:6">
      <c r="D1650" s="32"/>
      <c r="F1650" s="32"/>
    </row>
    <row r="1651" spans="4:6">
      <c r="D1651" s="32"/>
      <c r="F1651" s="32"/>
    </row>
    <row r="1652" spans="4:6">
      <c r="D1652" s="32"/>
      <c r="F1652" s="32"/>
    </row>
    <row r="1653" spans="4:6">
      <c r="D1653" s="32"/>
      <c r="F1653" s="32"/>
    </row>
    <row r="1654" spans="4:6">
      <c r="D1654" s="32"/>
      <c r="F1654" s="32"/>
    </row>
    <row r="1655" spans="4:6">
      <c r="D1655" s="32"/>
      <c r="F1655" s="32"/>
    </row>
    <row r="1656" spans="4:6">
      <c r="D1656" s="32"/>
      <c r="F1656" s="32"/>
    </row>
    <row r="1657" spans="4:6">
      <c r="D1657" s="32"/>
      <c r="F1657" s="32"/>
    </row>
    <row r="1658" spans="4:6">
      <c r="D1658" s="32"/>
      <c r="F1658" s="32"/>
    </row>
    <row r="1659" spans="4:6">
      <c r="D1659" s="32"/>
      <c r="F1659" s="32"/>
    </row>
    <row r="1660" spans="4:6">
      <c r="D1660" s="32"/>
      <c r="F1660" s="32"/>
    </row>
    <row r="1661" spans="4:6">
      <c r="D1661" s="32"/>
      <c r="F1661" s="32"/>
    </row>
    <row r="1662" spans="4:6">
      <c r="D1662" s="32"/>
      <c r="F1662" s="32"/>
    </row>
    <row r="1663" spans="4:6">
      <c r="D1663" s="32"/>
      <c r="F1663" s="32"/>
    </row>
    <row r="1664" spans="4:6">
      <c r="D1664" s="32"/>
      <c r="F1664" s="32"/>
    </row>
    <row r="1665" spans="4:6">
      <c r="D1665" s="32"/>
      <c r="F1665" s="32"/>
    </row>
    <row r="1666" spans="4:6">
      <c r="D1666" s="32"/>
      <c r="F1666" s="32"/>
    </row>
    <row r="1667" spans="4:6">
      <c r="D1667" s="32"/>
      <c r="F1667" s="32"/>
    </row>
    <row r="1668" spans="4:6">
      <c r="D1668" s="32"/>
      <c r="F1668" s="32"/>
    </row>
    <row r="1669" spans="4:6">
      <c r="D1669" s="32"/>
      <c r="F1669" s="32"/>
    </row>
    <row r="1670" spans="4:6">
      <c r="D1670" s="32"/>
      <c r="F1670" s="32"/>
    </row>
    <row r="1671" spans="4:6">
      <c r="D1671" s="32"/>
      <c r="F1671" s="32"/>
    </row>
    <row r="1672" spans="4:6">
      <c r="D1672" s="32"/>
      <c r="F1672" s="32"/>
    </row>
    <row r="1673" spans="4:6">
      <c r="D1673" s="32"/>
      <c r="F1673" s="32"/>
    </row>
    <row r="1674" spans="4:6">
      <c r="D1674" s="32"/>
      <c r="F1674" s="32"/>
    </row>
    <row r="1675" spans="4:6">
      <c r="D1675" s="32"/>
      <c r="F1675" s="32"/>
    </row>
    <row r="1676" spans="4:6">
      <c r="D1676" s="32"/>
      <c r="F1676" s="32"/>
    </row>
    <row r="1677" spans="4:6">
      <c r="D1677" s="32"/>
      <c r="F1677" s="32"/>
    </row>
    <row r="1678" spans="4:6">
      <c r="D1678" s="32"/>
      <c r="F1678" s="32"/>
    </row>
    <row r="1679" spans="4:6">
      <c r="D1679" s="32"/>
      <c r="F1679" s="32"/>
    </row>
    <row r="1680" spans="4:6">
      <c r="D1680" s="32"/>
      <c r="F1680" s="32"/>
    </row>
    <row r="1681" spans="4:6">
      <c r="D1681" s="32"/>
      <c r="F1681" s="32"/>
    </row>
    <row r="1682" spans="4:6">
      <c r="D1682" s="32"/>
      <c r="F1682" s="32"/>
    </row>
    <row r="1683" spans="4:6">
      <c r="D1683" s="32"/>
      <c r="F1683" s="32"/>
    </row>
    <row r="1684" spans="4:6">
      <c r="D1684" s="32"/>
      <c r="F1684" s="32"/>
    </row>
    <row r="1685" spans="4:6">
      <c r="D1685" s="32"/>
      <c r="F1685" s="32"/>
    </row>
    <row r="1686" spans="4:6">
      <c r="D1686" s="32"/>
      <c r="F1686" s="32"/>
    </row>
    <row r="1687" spans="4:6">
      <c r="D1687" s="32"/>
      <c r="F1687" s="32"/>
    </row>
    <row r="1688" spans="4:6">
      <c r="D1688" s="32"/>
      <c r="F1688" s="32"/>
    </row>
    <row r="1689" spans="4:6">
      <c r="D1689" s="32"/>
      <c r="F1689" s="32"/>
    </row>
    <row r="1690" spans="4:6">
      <c r="D1690" s="32"/>
      <c r="F1690" s="32"/>
    </row>
    <row r="1691" spans="4:6">
      <c r="D1691" s="32"/>
      <c r="F1691" s="32"/>
    </row>
    <row r="1692" spans="4:6">
      <c r="D1692" s="32"/>
      <c r="F1692" s="32"/>
    </row>
    <row r="1693" spans="4:6">
      <c r="D1693" s="32"/>
      <c r="F1693" s="32"/>
    </row>
    <row r="1694" spans="4:6">
      <c r="D1694" s="32"/>
      <c r="F1694" s="32"/>
    </row>
    <row r="1695" spans="4:6">
      <c r="D1695" s="32"/>
      <c r="F1695" s="32"/>
    </row>
    <row r="1696" spans="4:6">
      <c r="D1696" s="32"/>
      <c r="F1696" s="32"/>
    </row>
    <row r="1697" spans="4:6">
      <c r="D1697" s="32"/>
      <c r="F1697" s="32"/>
    </row>
    <row r="1698" spans="4:6">
      <c r="D1698" s="32"/>
      <c r="F1698" s="32"/>
    </row>
    <row r="1699" spans="4:6">
      <c r="D1699" s="32"/>
      <c r="F1699" s="32"/>
    </row>
    <row r="1700" spans="4:6">
      <c r="D1700" s="32"/>
      <c r="F1700" s="32"/>
    </row>
    <row r="1701" spans="4:6">
      <c r="D1701" s="32"/>
      <c r="F1701" s="32"/>
    </row>
    <row r="1702" spans="4:6">
      <c r="D1702" s="32"/>
      <c r="F1702" s="32"/>
    </row>
    <row r="1703" spans="4:6">
      <c r="D1703" s="32"/>
      <c r="F1703" s="32"/>
    </row>
    <row r="1704" spans="4:6">
      <c r="D1704" s="32"/>
      <c r="F1704" s="32"/>
    </row>
    <row r="1705" spans="4:6">
      <c r="D1705" s="32"/>
      <c r="F1705" s="32"/>
    </row>
    <row r="1706" spans="4:6">
      <c r="D1706" s="32"/>
      <c r="F1706" s="32"/>
    </row>
    <row r="1707" spans="4:6">
      <c r="D1707" s="32"/>
      <c r="F1707" s="32"/>
    </row>
    <row r="1708" spans="4:6">
      <c r="D1708" s="32"/>
      <c r="F1708" s="32"/>
    </row>
    <row r="1709" spans="4:6">
      <c r="D1709" s="32"/>
      <c r="F1709" s="32"/>
    </row>
    <row r="1710" spans="4:6">
      <c r="D1710" s="32"/>
      <c r="F1710" s="32"/>
    </row>
    <row r="1711" spans="4:6">
      <c r="D1711" s="32"/>
      <c r="F1711" s="32"/>
    </row>
    <row r="1712" spans="4:6">
      <c r="D1712" s="32"/>
      <c r="F1712" s="32"/>
    </row>
    <row r="1713" spans="4:6">
      <c r="D1713" s="32"/>
      <c r="F1713" s="32"/>
    </row>
    <row r="1714" spans="4:6">
      <c r="D1714" s="32"/>
      <c r="F1714" s="32"/>
    </row>
    <row r="1715" spans="4:6">
      <c r="D1715" s="32"/>
      <c r="F1715" s="32"/>
    </row>
    <row r="1716" spans="4:6">
      <c r="D1716" s="32"/>
      <c r="F1716" s="32"/>
    </row>
    <row r="1717" spans="4:6">
      <c r="D1717" s="32"/>
      <c r="F1717" s="32"/>
    </row>
    <row r="1718" spans="4:6">
      <c r="D1718" s="32"/>
      <c r="F1718" s="32"/>
    </row>
    <row r="1719" spans="4:6">
      <c r="D1719" s="32"/>
      <c r="F1719" s="32"/>
    </row>
    <row r="1720" spans="4:6">
      <c r="D1720" s="32"/>
      <c r="F1720" s="32"/>
    </row>
    <row r="1721" spans="4:6">
      <c r="D1721" s="32"/>
      <c r="F1721" s="32"/>
    </row>
    <row r="1722" spans="4:6">
      <c r="D1722" s="32"/>
      <c r="F1722" s="32"/>
    </row>
    <row r="1723" spans="4:6">
      <c r="D1723" s="32"/>
      <c r="F1723" s="32"/>
    </row>
    <row r="1724" spans="4:6">
      <c r="D1724" s="32"/>
      <c r="F1724" s="32"/>
    </row>
    <row r="1725" spans="4:6">
      <c r="D1725" s="32"/>
      <c r="F1725" s="32"/>
    </row>
    <row r="1726" spans="4:6">
      <c r="D1726" s="32"/>
      <c r="F1726" s="32"/>
    </row>
    <row r="1727" spans="4:6">
      <c r="D1727" s="32"/>
      <c r="F1727" s="32"/>
    </row>
    <row r="1728" spans="4:6">
      <c r="D1728" s="32"/>
      <c r="F1728" s="32"/>
    </row>
    <row r="1729" spans="4:6">
      <c r="D1729" s="32"/>
      <c r="F1729" s="32"/>
    </row>
    <row r="1730" spans="4:6">
      <c r="D1730" s="32"/>
      <c r="F1730" s="32"/>
    </row>
    <row r="1731" spans="4:6">
      <c r="D1731" s="32"/>
      <c r="F1731" s="32"/>
    </row>
    <row r="1732" spans="4:6">
      <c r="D1732" s="32"/>
      <c r="F1732" s="32"/>
    </row>
    <row r="1733" spans="4:6">
      <c r="D1733" s="32"/>
      <c r="F1733" s="32"/>
    </row>
    <row r="1734" spans="4:6">
      <c r="D1734" s="32"/>
      <c r="F1734" s="32"/>
    </row>
    <row r="1735" spans="4:6">
      <c r="D1735" s="32"/>
      <c r="F1735" s="32"/>
    </row>
    <row r="1736" spans="4:6">
      <c r="D1736" s="32"/>
      <c r="F1736" s="32"/>
    </row>
    <row r="1737" spans="4:6">
      <c r="D1737" s="32"/>
      <c r="F1737" s="32"/>
    </row>
    <row r="1738" spans="4:6">
      <c r="D1738" s="32"/>
      <c r="F1738" s="32"/>
    </row>
    <row r="1739" spans="4:6">
      <c r="D1739" s="32"/>
      <c r="F1739" s="32"/>
    </row>
    <row r="1740" spans="4:6">
      <c r="D1740" s="32"/>
      <c r="F1740" s="32"/>
    </row>
    <row r="1741" spans="4:6">
      <c r="D1741" s="32"/>
      <c r="F1741" s="32"/>
    </row>
    <row r="1742" spans="4:6">
      <c r="D1742" s="32"/>
      <c r="F1742" s="32"/>
    </row>
    <row r="1743" spans="4:6">
      <c r="D1743" s="32"/>
      <c r="F1743" s="32"/>
    </row>
    <row r="1744" spans="4:6">
      <c r="D1744" s="32"/>
      <c r="F1744" s="32"/>
    </row>
    <row r="1745" spans="4:6">
      <c r="D1745" s="32"/>
      <c r="F1745" s="32"/>
    </row>
    <row r="1746" spans="4:6">
      <c r="D1746" s="32"/>
      <c r="F1746" s="32"/>
    </row>
    <row r="1747" spans="4:6">
      <c r="D1747" s="32"/>
      <c r="F1747" s="32"/>
    </row>
    <row r="1748" spans="4:6">
      <c r="D1748" s="32"/>
      <c r="F1748" s="32"/>
    </row>
    <row r="1749" spans="4:6">
      <c r="D1749" s="32"/>
      <c r="F1749" s="32"/>
    </row>
    <row r="1750" spans="4:6">
      <c r="D1750" s="32"/>
      <c r="F1750" s="32"/>
    </row>
    <row r="1751" spans="4:6">
      <c r="D1751" s="32"/>
      <c r="F1751" s="32"/>
    </row>
    <row r="1752" spans="4:6">
      <c r="D1752" s="32"/>
      <c r="F1752" s="32"/>
    </row>
    <row r="1753" spans="4:6">
      <c r="D1753" s="32"/>
      <c r="F1753" s="32"/>
    </row>
    <row r="1754" spans="4:6">
      <c r="D1754" s="32"/>
      <c r="F1754" s="32"/>
    </row>
    <row r="1755" spans="4:6">
      <c r="D1755" s="32"/>
      <c r="F1755" s="32"/>
    </row>
    <row r="1756" spans="4:6">
      <c r="D1756" s="32"/>
      <c r="F1756" s="32"/>
    </row>
    <row r="1757" spans="4:6">
      <c r="D1757" s="32"/>
      <c r="F1757" s="32"/>
    </row>
    <row r="1758" spans="4:6">
      <c r="D1758" s="32"/>
      <c r="F1758" s="32"/>
    </row>
    <row r="1759" spans="4:6">
      <c r="D1759" s="32"/>
      <c r="F1759" s="32"/>
    </row>
    <row r="1760" spans="4:6">
      <c r="D1760" s="32"/>
      <c r="F1760" s="32"/>
    </row>
    <row r="1761" spans="4:6">
      <c r="D1761" s="32"/>
      <c r="F1761" s="32"/>
    </row>
    <row r="1762" spans="4:6">
      <c r="D1762" s="32"/>
      <c r="F1762" s="32"/>
    </row>
    <row r="1763" spans="4:6">
      <c r="D1763" s="32"/>
      <c r="F1763" s="32"/>
    </row>
    <row r="1764" spans="4:6">
      <c r="D1764" s="32"/>
      <c r="F1764" s="32"/>
    </row>
    <row r="1765" spans="4:6">
      <c r="D1765" s="32"/>
      <c r="F1765" s="32"/>
    </row>
    <row r="1766" spans="4:6">
      <c r="D1766" s="32"/>
      <c r="F1766" s="32"/>
    </row>
    <row r="1767" spans="4:6">
      <c r="D1767" s="32"/>
      <c r="F1767" s="32"/>
    </row>
    <row r="1768" spans="4:6">
      <c r="D1768" s="32"/>
      <c r="F1768" s="32"/>
    </row>
    <row r="1769" spans="4:6">
      <c r="D1769" s="32"/>
      <c r="F1769" s="32"/>
    </row>
    <row r="1770" spans="4:6">
      <c r="D1770" s="32"/>
      <c r="F1770" s="32"/>
    </row>
    <row r="1771" spans="4:6">
      <c r="D1771" s="32"/>
      <c r="F1771" s="32"/>
    </row>
    <row r="1772" spans="4:6">
      <c r="D1772" s="32"/>
      <c r="F1772" s="32"/>
    </row>
    <row r="1773" spans="4:6">
      <c r="D1773" s="32"/>
      <c r="F1773" s="32"/>
    </row>
    <row r="1774" spans="4:6">
      <c r="D1774" s="32"/>
      <c r="F1774" s="32"/>
    </row>
    <row r="1775" spans="4:6">
      <c r="D1775" s="32"/>
      <c r="F1775" s="32"/>
    </row>
    <row r="1776" spans="4:6">
      <c r="D1776" s="32"/>
      <c r="F1776" s="32"/>
    </row>
    <row r="1777" spans="4:6">
      <c r="D1777" s="32"/>
      <c r="F1777" s="32"/>
    </row>
    <row r="1778" spans="4:6">
      <c r="D1778" s="32"/>
      <c r="F1778" s="32"/>
    </row>
    <row r="1779" spans="4:6">
      <c r="D1779" s="32"/>
      <c r="F1779" s="32"/>
    </row>
    <row r="1780" spans="4:6">
      <c r="D1780" s="32"/>
      <c r="F1780" s="32"/>
    </row>
    <row r="1781" spans="4:6">
      <c r="D1781" s="32"/>
      <c r="F1781" s="32"/>
    </row>
    <row r="1782" spans="4:6">
      <c r="D1782" s="32"/>
      <c r="F1782" s="32"/>
    </row>
    <row r="1783" spans="4:6">
      <c r="D1783" s="32"/>
      <c r="F1783" s="32"/>
    </row>
    <row r="1784" spans="4:6">
      <c r="D1784" s="32"/>
      <c r="F1784" s="32"/>
    </row>
    <row r="1785" spans="4:6">
      <c r="D1785" s="32"/>
      <c r="F1785" s="32"/>
    </row>
    <row r="1786" spans="4:6">
      <c r="D1786" s="32"/>
      <c r="F1786" s="32"/>
    </row>
    <row r="1787" spans="4:6">
      <c r="D1787" s="32"/>
      <c r="F1787" s="32"/>
    </row>
    <row r="1788" spans="4:6">
      <c r="D1788" s="32"/>
      <c r="F1788" s="32"/>
    </row>
    <row r="1789" spans="4:6">
      <c r="D1789" s="32"/>
      <c r="F1789" s="32"/>
    </row>
    <row r="1790" spans="4:6">
      <c r="D1790" s="32"/>
      <c r="F1790" s="32"/>
    </row>
    <row r="1791" spans="4:6">
      <c r="D1791" s="32"/>
      <c r="F1791" s="32"/>
    </row>
    <row r="1792" spans="4:6">
      <c r="D1792" s="32"/>
      <c r="F1792" s="32"/>
    </row>
    <row r="1793" spans="4:6">
      <c r="D1793" s="32"/>
      <c r="F1793" s="32"/>
    </row>
    <row r="1794" spans="4:6">
      <c r="D1794" s="32"/>
      <c r="F1794" s="32"/>
    </row>
    <row r="1795" spans="4:6">
      <c r="D1795" s="32"/>
      <c r="F1795" s="32"/>
    </row>
    <row r="1796" spans="4:6">
      <c r="D1796" s="32"/>
      <c r="F1796" s="32"/>
    </row>
    <row r="1797" spans="4:6">
      <c r="D1797" s="32"/>
      <c r="F1797" s="32"/>
    </row>
    <row r="1798" spans="4:6">
      <c r="D1798" s="32"/>
      <c r="F1798" s="32"/>
    </row>
    <row r="1799" spans="4:6">
      <c r="D1799" s="32"/>
      <c r="F1799" s="32"/>
    </row>
    <row r="1800" spans="4:6">
      <c r="D1800" s="32"/>
      <c r="F1800" s="32"/>
    </row>
    <row r="1801" spans="4:6">
      <c r="D1801" s="32"/>
      <c r="F1801" s="32"/>
    </row>
    <row r="1802" spans="4:6">
      <c r="D1802" s="32"/>
      <c r="F1802" s="32"/>
    </row>
    <row r="1803" spans="4:6">
      <c r="D1803" s="32"/>
      <c r="F1803" s="32"/>
    </row>
    <row r="1804" spans="4:6">
      <c r="D1804" s="32"/>
      <c r="F1804" s="32"/>
    </row>
    <row r="1805" spans="4:6">
      <c r="D1805" s="32"/>
      <c r="F1805" s="32"/>
    </row>
    <row r="1806" spans="4:6">
      <c r="D1806" s="32"/>
      <c r="F1806" s="32"/>
    </row>
    <row r="1807" spans="4:6">
      <c r="D1807" s="32"/>
      <c r="F1807" s="32"/>
    </row>
    <row r="1808" spans="4:6">
      <c r="D1808" s="32"/>
      <c r="F1808" s="32"/>
    </row>
    <row r="1809" spans="4:6">
      <c r="D1809" s="32"/>
      <c r="F1809" s="32"/>
    </row>
    <row r="1810" spans="4:6">
      <c r="D1810" s="32"/>
      <c r="F1810" s="32"/>
    </row>
    <row r="1811" spans="4:6">
      <c r="D1811" s="32"/>
      <c r="F1811" s="32"/>
    </row>
    <row r="1812" spans="4:6">
      <c r="D1812" s="32"/>
      <c r="F1812" s="32"/>
    </row>
    <row r="1813" spans="4:6">
      <c r="D1813" s="32"/>
      <c r="F1813" s="32"/>
    </row>
    <row r="1814" spans="4:6">
      <c r="D1814" s="32"/>
      <c r="F1814" s="32"/>
    </row>
    <row r="1815" spans="4:6">
      <c r="D1815" s="32"/>
      <c r="F1815" s="32"/>
    </row>
    <row r="1816" spans="4:6">
      <c r="D1816" s="32"/>
      <c r="F1816" s="32"/>
    </row>
    <row r="1817" spans="4:6">
      <c r="D1817" s="32"/>
      <c r="F1817" s="32"/>
    </row>
    <row r="1818" spans="4:6">
      <c r="D1818" s="32"/>
      <c r="F1818" s="32"/>
    </row>
    <row r="1819" spans="4:6">
      <c r="D1819" s="32"/>
      <c r="F1819" s="32"/>
    </row>
    <row r="1820" spans="4:6">
      <c r="D1820" s="32"/>
      <c r="F1820" s="32"/>
    </row>
    <row r="1821" spans="4:6">
      <c r="D1821" s="32"/>
      <c r="F1821" s="32"/>
    </row>
    <row r="1822" spans="4:6">
      <c r="D1822" s="32"/>
      <c r="F1822" s="32"/>
    </row>
    <row r="1823" spans="4:6">
      <c r="D1823" s="32"/>
      <c r="F1823" s="32"/>
    </row>
    <row r="1824" spans="4:6">
      <c r="D1824" s="32"/>
      <c r="F1824" s="32"/>
    </row>
    <row r="1825" spans="4:6">
      <c r="D1825" s="32"/>
      <c r="F1825" s="32"/>
    </row>
    <row r="1826" spans="4:6">
      <c r="D1826" s="32"/>
      <c r="F1826" s="32"/>
    </row>
    <row r="1827" spans="4:6">
      <c r="D1827" s="32"/>
      <c r="F1827" s="32"/>
    </row>
    <row r="1828" spans="4:6">
      <c r="D1828" s="32"/>
      <c r="F1828" s="32"/>
    </row>
    <row r="1829" spans="4:6">
      <c r="D1829" s="32"/>
      <c r="F1829" s="32"/>
    </row>
    <row r="1830" spans="4:6">
      <c r="D1830" s="32"/>
      <c r="F1830" s="32"/>
    </row>
    <row r="1831" spans="4:6">
      <c r="D1831" s="32"/>
      <c r="F1831" s="32"/>
    </row>
    <row r="1832" spans="4:6">
      <c r="D1832" s="32"/>
      <c r="F1832" s="32"/>
    </row>
    <row r="1833" spans="4:6">
      <c r="D1833" s="32"/>
      <c r="F1833" s="32"/>
    </row>
    <row r="1834" spans="4:6">
      <c r="D1834" s="32"/>
      <c r="F1834" s="32"/>
    </row>
    <row r="1835" spans="4:6">
      <c r="D1835" s="32"/>
      <c r="F1835" s="32"/>
    </row>
    <row r="1836" spans="4:6">
      <c r="D1836" s="32"/>
      <c r="F1836" s="32"/>
    </row>
    <row r="1837" spans="4:6">
      <c r="D1837" s="32"/>
      <c r="F1837" s="32"/>
    </row>
    <row r="1838" spans="4:6">
      <c r="D1838" s="32"/>
      <c r="F1838" s="32"/>
    </row>
    <row r="1839" spans="4:6">
      <c r="D1839" s="32"/>
      <c r="F1839" s="32"/>
    </row>
    <row r="1840" spans="4:6">
      <c r="D1840" s="32"/>
      <c r="F1840" s="32"/>
    </row>
    <row r="1841" spans="4:6">
      <c r="D1841" s="32"/>
      <c r="F1841" s="32"/>
    </row>
    <row r="1842" spans="4:6">
      <c r="D1842" s="32"/>
      <c r="F1842" s="32"/>
    </row>
    <row r="1843" spans="4:6">
      <c r="D1843" s="32"/>
      <c r="F1843" s="32"/>
    </row>
    <row r="1844" spans="4:6">
      <c r="D1844" s="32"/>
      <c r="F1844" s="32"/>
    </row>
    <row r="1845" spans="4:6">
      <c r="D1845" s="32"/>
      <c r="F1845" s="32"/>
    </row>
    <row r="1846" spans="4:6">
      <c r="D1846" s="32"/>
      <c r="F1846" s="32"/>
    </row>
    <row r="1847" spans="4:6">
      <c r="D1847" s="32"/>
      <c r="F1847" s="32"/>
    </row>
    <row r="1848" spans="4:6">
      <c r="D1848" s="32"/>
      <c r="F1848" s="32"/>
    </row>
    <row r="1849" spans="4:6">
      <c r="D1849" s="32"/>
      <c r="F1849" s="32"/>
    </row>
    <row r="1850" spans="4:6">
      <c r="D1850" s="32"/>
      <c r="F1850" s="32"/>
    </row>
    <row r="1851" spans="4:6">
      <c r="D1851" s="32"/>
      <c r="F1851" s="32"/>
    </row>
    <row r="1852" spans="4:6">
      <c r="D1852" s="32"/>
      <c r="F1852" s="32"/>
    </row>
    <row r="1853" spans="4:6">
      <c r="D1853" s="32"/>
      <c r="F1853" s="32"/>
    </row>
    <row r="1854" spans="4:6">
      <c r="D1854" s="32"/>
      <c r="F1854" s="32"/>
    </row>
    <row r="1855" spans="4:6">
      <c r="D1855" s="32"/>
      <c r="F1855" s="32"/>
    </row>
    <row r="1856" spans="4:6">
      <c r="D1856" s="32"/>
      <c r="F1856" s="32"/>
    </row>
    <row r="1857" spans="4:6">
      <c r="D1857" s="32"/>
      <c r="F1857" s="32"/>
    </row>
    <row r="1858" spans="4:6">
      <c r="D1858" s="32"/>
      <c r="F1858" s="32"/>
    </row>
    <row r="1859" spans="4:6">
      <c r="D1859" s="32"/>
      <c r="F1859" s="32"/>
    </row>
    <row r="1860" spans="4:6">
      <c r="D1860" s="32"/>
      <c r="F1860" s="32"/>
    </row>
    <row r="1861" spans="4:6">
      <c r="D1861" s="32"/>
      <c r="F1861" s="32"/>
    </row>
    <row r="1862" spans="4:6">
      <c r="D1862" s="32"/>
      <c r="F1862" s="32"/>
    </row>
    <row r="1863" spans="4:6">
      <c r="D1863" s="32"/>
      <c r="F1863" s="32"/>
    </row>
    <row r="1864" spans="4:6">
      <c r="D1864" s="32"/>
      <c r="F1864" s="32"/>
    </row>
    <row r="1865" spans="4:6">
      <c r="D1865" s="32"/>
      <c r="F1865" s="32"/>
    </row>
    <row r="1866" spans="4:6">
      <c r="D1866" s="32"/>
      <c r="F1866" s="32"/>
    </row>
    <row r="1867" spans="4:6">
      <c r="D1867" s="32"/>
      <c r="F1867" s="32"/>
    </row>
    <row r="1868" spans="4:6">
      <c r="D1868" s="32"/>
      <c r="F1868" s="32"/>
    </row>
    <row r="1869" spans="4:6">
      <c r="D1869" s="32"/>
      <c r="F1869" s="32"/>
    </row>
    <row r="1870" spans="4:6">
      <c r="D1870" s="32"/>
      <c r="F1870" s="32"/>
    </row>
    <row r="1871" spans="4:6">
      <c r="D1871" s="32"/>
      <c r="F1871" s="32"/>
    </row>
    <row r="1872" spans="4:6">
      <c r="D1872" s="32"/>
      <c r="F1872" s="32"/>
    </row>
    <row r="1873" spans="4:6">
      <c r="D1873" s="32"/>
      <c r="F1873" s="32"/>
    </row>
    <row r="1874" spans="4:6">
      <c r="D1874" s="32"/>
      <c r="F1874" s="32"/>
    </row>
    <row r="1875" spans="4:6">
      <c r="D1875" s="32"/>
      <c r="F1875" s="32"/>
    </row>
    <row r="1876" spans="4:6">
      <c r="D1876" s="32"/>
      <c r="F1876" s="32"/>
    </row>
    <row r="1877" spans="4:6">
      <c r="D1877" s="32"/>
      <c r="F1877" s="32"/>
    </row>
    <row r="1878" spans="4:6">
      <c r="D1878" s="32"/>
      <c r="F1878" s="32"/>
    </row>
    <row r="1879" spans="4:6">
      <c r="D1879" s="32"/>
      <c r="F1879" s="32"/>
    </row>
    <row r="1880" spans="4:6">
      <c r="D1880" s="32"/>
      <c r="F1880" s="32"/>
    </row>
    <row r="1881" spans="4:6">
      <c r="D1881" s="32"/>
      <c r="F1881" s="32"/>
    </row>
    <row r="1882" spans="4:6">
      <c r="D1882" s="32"/>
      <c r="F1882" s="32"/>
    </row>
    <row r="1883" spans="4:6">
      <c r="D1883" s="32"/>
      <c r="F1883" s="32"/>
    </row>
    <row r="1884" spans="4:6">
      <c r="D1884" s="32"/>
      <c r="F1884" s="32"/>
    </row>
    <row r="1885" spans="4:6">
      <c r="D1885" s="32"/>
      <c r="F1885" s="32"/>
    </row>
    <row r="1886" spans="4:6">
      <c r="D1886" s="32"/>
      <c r="F1886" s="32"/>
    </row>
    <row r="1887" spans="4:6">
      <c r="D1887" s="32"/>
      <c r="F1887" s="32"/>
    </row>
    <row r="1888" spans="4:6">
      <c r="D1888" s="32"/>
      <c r="F1888" s="32"/>
    </row>
    <row r="1889" spans="4:6">
      <c r="D1889" s="32"/>
      <c r="F1889" s="32"/>
    </row>
    <row r="1890" spans="4:6">
      <c r="D1890" s="32"/>
      <c r="F1890" s="32"/>
    </row>
    <row r="1891" spans="4:6">
      <c r="D1891" s="32"/>
      <c r="F1891" s="32"/>
    </row>
    <row r="1892" spans="4:6">
      <c r="D1892" s="32"/>
      <c r="F1892" s="32"/>
    </row>
    <row r="1893" spans="4:6">
      <c r="D1893" s="32"/>
      <c r="F1893" s="32"/>
    </row>
    <row r="1894" spans="4:6">
      <c r="D1894" s="32"/>
      <c r="F1894" s="32"/>
    </row>
    <row r="1895" spans="4:6">
      <c r="D1895" s="32"/>
      <c r="F1895" s="32"/>
    </row>
    <row r="1896" spans="4:6">
      <c r="D1896" s="32"/>
      <c r="F1896" s="32"/>
    </row>
    <row r="1897" spans="4:6">
      <c r="D1897" s="32"/>
      <c r="F1897" s="32"/>
    </row>
    <row r="1898" spans="4:6">
      <c r="D1898" s="32"/>
      <c r="F1898" s="32"/>
    </row>
    <row r="1899" spans="4:6">
      <c r="D1899" s="32"/>
      <c r="F1899" s="32"/>
    </row>
    <row r="1900" spans="4:6">
      <c r="D1900" s="32"/>
      <c r="F1900" s="32"/>
    </row>
    <row r="1901" spans="4:6">
      <c r="D1901" s="32"/>
      <c r="F1901" s="32"/>
    </row>
    <row r="1902" spans="4:6">
      <c r="D1902" s="32"/>
      <c r="F1902" s="32"/>
    </row>
    <row r="1903" spans="4:6">
      <c r="D1903" s="32"/>
      <c r="F1903" s="32"/>
    </row>
    <row r="1904" spans="4:6">
      <c r="D1904" s="32"/>
      <c r="F1904" s="32"/>
    </row>
    <row r="1905" spans="4:6">
      <c r="D1905" s="32"/>
      <c r="F1905" s="32"/>
    </row>
    <row r="1906" spans="4:6">
      <c r="D1906" s="32"/>
      <c r="F1906" s="32"/>
    </row>
    <row r="1907" spans="4:6">
      <c r="D1907" s="32"/>
      <c r="F1907" s="32"/>
    </row>
    <row r="1908" spans="4:6">
      <c r="D1908" s="32"/>
      <c r="F1908" s="32"/>
    </row>
    <row r="1909" spans="4:6">
      <c r="D1909" s="32"/>
      <c r="F1909" s="32"/>
    </row>
    <row r="1910" spans="4:6">
      <c r="D1910" s="32"/>
      <c r="F1910" s="32"/>
    </row>
    <row r="1911" spans="4:6">
      <c r="D1911" s="32"/>
      <c r="F1911" s="32"/>
    </row>
    <row r="1912" spans="4:6">
      <c r="D1912" s="32"/>
      <c r="F1912" s="32"/>
    </row>
    <row r="1913" spans="4:6">
      <c r="D1913" s="32"/>
      <c r="F1913" s="32"/>
    </row>
    <row r="1914" spans="4:6">
      <c r="D1914" s="32"/>
      <c r="F1914" s="32"/>
    </row>
    <row r="1915" spans="4:6">
      <c r="D1915" s="32"/>
      <c r="F1915" s="32"/>
    </row>
    <row r="1916" spans="4:6">
      <c r="D1916" s="32"/>
      <c r="F1916" s="32"/>
    </row>
    <row r="1917" spans="4:6">
      <c r="D1917" s="32"/>
      <c r="F1917" s="32"/>
    </row>
    <row r="1918" spans="4:6">
      <c r="D1918" s="32"/>
      <c r="F1918" s="32"/>
    </row>
    <row r="1919" spans="4:6">
      <c r="D1919" s="32"/>
      <c r="F1919" s="32"/>
    </row>
    <row r="1920" spans="4:6">
      <c r="D1920" s="32"/>
      <c r="F1920" s="32"/>
    </row>
    <row r="1921" spans="4:6">
      <c r="D1921" s="32"/>
      <c r="F1921" s="32"/>
    </row>
    <row r="1922" spans="4:6">
      <c r="D1922" s="32"/>
      <c r="F1922" s="32"/>
    </row>
    <row r="1923" spans="4:6">
      <c r="D1923" s="32"/>
      <c r="F1923" s="32"/>
    </row>
    <row r="1924" spans="4:6">
      <c r="D1924" s="32"/>
      <c r="F1924" s="32"/>
    </row>
    <row r="1925" spans="4:6">
      <c r="D1925" s="32"/>
      <c r="F1925" s="32"/>
    </row>
    <row r="1926" spans="4:6">
      <c r="D1926" s="32"/>
      <c r="F1926" s="32"/>
    </row>
    <row r="1927" spans="4:6">
      <c r="D1927" s="32"/>
      <c r="F1927" s="32"/>
    </row>
    <row r="1928" spans="4:6">
      <c r="D1928" s="32"/>
      <c r="F1928" s="32"/>
    </row>
    <row r="1929" spans="4:6">
      <c r="D1929" s="32"/>
      <c r="F1929" s="32"/>
    </row>
    <row r="1930" spans="4:6">
      <c r="D1930" s="32"/>
      <c r="F1930" s="32"/>
    </row>
    <row r="1931" spans="4:6">
      <c r="D1931" s="32"/>
      <c r="F1931" s="32"/>
    </row>
    <row r="1932" spans="4:6">
      <c r="D1932" s="32"/>
      <c r="F1932" s="32"/>
    </row>
    <row r="1933" spans="4:6">
      <c r="D1933" s="32"/>
      <c r="F1933" s="32"/>
    </row>
    <row r="1934" spans="4:6">
      <c r="D1934" s="32"/>
      <c r="F1934" s="32"/>
    </row>
    <row r="1935" spans="4:6">
      <c r="D1935" s="32"/>
      <c r="F1935" s="32"/>
    </row>
    <row r="1936" spans="4:6">
      <c r="D1936" s="32"/>
      <c r="F1936" s="32"/>
    </row>
    <row r="1937" spans="4:6">
      <c r="D1937" s="32"/>
      <c r="F1937" s="32"/>
    </row>
    <row r="1938" spans="4:6">
      <c r="D1938" s="32"/>
      <c r="F1938" s="32"/>
    </row>
    <row r="1939" spans="4:6">
      <c r="D1939" s="32"/>
      <c r="F1939" s="32"/>
    </row>
    <row r="1940" spans="4:6">
      <c r="D1940" s="32"/>
      <c r="F1940" s="32"/>
    </row>
    <row r="1941" spans="4:6">
      <c r="D1941" s="32"/>
      <c r="F1941" s="32"/>
    </row>
    <row r="1942" spans="4:6">
      <c r="D1942" s="32"/>
      <c r="F1942" s="32"/>
    </row>
    <row r="1943" spans="4:6">
      <c r="D1943" s="32"/>
      <c r="F1943" s="32"/>
    </row>
    <row r="1944" spans="4:6">
      <c r="D1944" s="32"/>
      <c r="F1944" s="32"/>
    </row>
    <row r="1945" spans="4:6">
      <c r="D1945" s="32"/>
      <c r="F1945" s="32"/>
    </row>
    <row r="1946" spans="4:6">
      <c r="D1946" s="32"/>
      <c r="F1946" s="32"/>
    </row>
    <row r="1947" spans="4:6">
      <c r="D1947" s="32"/>
      <c r="F1947" s="32"/>
    </row>
    <row r="1948" spans="4:6">
      <c r="D1948" s="32"/>
      <c r="F1948" s="32"/>
    </row>
    <row r="1949" spans="4:6">
      <c r="D1949" s="32"/>
      <c r="F1949" s="32"/>
    </row>
    <row r="1950" spans="4:6">
      <c r="D1950" s="32"/>
      <c r="F1950" s="32"/>
    </row>
    <row r="1951" spans="4:6">
      <c r="D1951" s="32"/>
      <c r="F1951" s="32"/>
    </row>
    <row r="1952" spans="4:6">
      <c r="D1952" s="32"/>
      <c r="F1952" s="32"/>
    </row>
    <row r="1953" spans="4:6">
      <c r="D1953" s="32"/>
      <c r="F1953" s="32"/>
    </row>
    <row r="1954" spans="4:6">
      <c r="D1954" s="32"/>
      <c r="F1954" s="32"/>
    </row>
    <row r="1955" spans="4:6">
      <c r="D1955" s="32"/>
      <c r="F1955" s="32"/>
    </row>
    <row r="1956" spans="4:6">
      <c r="D1956" s="32"/>
      <c r="F1956" s="32"/>
    </row>
    <row r="1957" spans="4:6">
      <c r="D1957" s="32"/>
      <c r="F1957" s="32"/>
    </row>
    <row r="1958" spans="4:6">
      <c r="D1958" s="32"/>
      <c r="F1958" s="32"/>
    </row>
    <row r="1959" spans="4:6">
      <c r="D1959" s="32"/>
      <c r="F1959" s="32"/>
    </row>
    <row r="1960" spans="4:6">
      <c r="D1960" s="32"/>
      <c r="F1960" s="32"/>
    </row>
    <row r="1961" spans="4:6">
      <c r="D1961" s="32"/>
      <c r="F1961" s="32"/>
    </row>
    <row r="1962" spans="4:6">
      <c r="D1962" s="32"/>
      <c r="F1962" s="32"/>
    </row>
    <row r="1963" spans="4:6">
      <c r="D1963" s="32"/>
      <c r="F1963" s="32"/>
    </row>
    <row r="1964" spans="4:6">
      <c r="D1964" s="32"/>
      <c r="F1964" s="32"/>
    </row>
    <row r="1965" spans="4:6">
      <c r="D1965" s="32"/>
      <c r="F1965" s="32"/>
    </row>
    <row r="1966" spans="4:6">
      <c r="D1966" s="32"/>
      <c r="F1966" s="32"/>
    </row>
    <row r="1967" spans="4:6">
      <c r="D1967" s="32"/>
      <c r="F1967" s="32"/>
    </row>
    <row r="1968" spans="4:6">
      <c r="D1968" s="32"/>
      <c r="F1968" s="32"/>
    </row>
    <row r="1969" spans="4:6">
      <c r="D1969" s="32"/>
      <c r="F1969" s="32"/>
    </row>
    <row r="1970" spans="4:6">
      <c r="D1970" s="32"/>
      <c r="F1970" s="32"/>
    </row>
    <row r="1971" spans="4:6">
      <c r="D1971" s="32"/>
      <c r="F1971" s="32"/>
    </row>
    <row r="1972" spans="4:6">
      <c r="D1972" s="32"/>
      <c r="F1972" s="32"/>
    </row>
    <row r="1973" spans="4:6">
      <c r="D1973" s="32"/>
      <c r="F1973" s="32"/>
    </row>
    <row r="1974" spans="4:6">
      <c r="D1974" s="32"/>
      <c r="F1974" s="32"/>
    </row>
    <row r="1975" spans="4:6">
      <c r="D1975" s="32"/>
      <c r="F1975" s="32"/>
    </row>
    <row r="1976" spans="4:6">
      <c r="D1976" s="32"/>
      <c r="F1976" s="32"/>
    </row>
    <row r="1977" spans="4:6">
      <c r="D1977" s="32"/>
      <c r="F1977" s="32"/>
    </row>
    <row r="1978" spans="4:6">
      <c r="D1978" s="32"/>
      <c r="F1978" s="32"/>
    </row>
    <row r="1979" spans="4:6">
      <c r="D1979" s="32"/>
      <c r="F1979" s="32"/>
    </row>
    <row r="1980" spans="4:6">
      <c r="D1980" s="32"/>
      <c r="F1980" s="32"/>
    </row>
    <row r="1981" spans="4:6">
      <c r="D1981" s="32"/>
      <c r="F1981" s="32"/>
    </row>
    <row r="1982" spans="4:6">
      <c r="D1982" s="32"/>
      <c r="F1982" s="32"/>
    </row>
    <row r="1983" spans="4:6">
      <c r="D1983" s="32"/>
      <c r="F1983" s="32"/>
    </row>
    <row r="1984" spans="4:6">
      <c r="D1984" s="32"/>
      <c r="F1984" s="32"/>
    </row>
    <row r="1985" spans="4:6">
      <c r="D1985" s="32"/>
      <c r="F1985" s="32"/>
    </row>
    <row r="1986" spans="4:6">
      <c r="D1986" s="32"/>
      <c r="F1986" s="32"/>
    </row>
    <row r="1987" spans="4:6">
      <c r="D1987" s="32"/>
      <c r="F1987" s="32"/>
    </row>
    <row r="1988" spans="4:6">
      <c r="D1988" s="32"/>
      <c r="F1988" s="32"/>
    </row>
    <row r="1989" spans="4:6">
      <c r="D1989" s="32"/>
      <c r="F1989" s="32"/>
    </row>
    <row r="1990" spans="4:6">
      <c r="D1990" s="32"/>
      <c r="F1990" s="32"/>
    </row>
    <row r="1991" spans="4:6">
      <c r="D1991" s="32"/>
      <c r="F1991" s="32"/>
    </row>
    <row r="1992" spans="4:6">
      <c r="D1992" s="32"/>
      <c r="F1992" s="32"/>
    </row>
    <row r="1993" spans="4:6">
      <c r="D1993" s="32"/>
      <c r="F1993" s="32"/>
    </row>
    <row r="1994" spans="4:6">
      <c r="D1994" s="32"/>
      <c r="F1994" s="32"/>
    </row>
    <row r="1995" spans="4:6">
      <c r="D1995" s="32"/>
      <c r="F1995" s="32"/>
    </row>
    <row r="1996" spans="4:6">
      <c r="D1996" s="32"/>
      <c r="F1996" s="32"/>
    </row>
    <row r="1997" spans="4:6">
      <c r="D1997" s="32"/>
      <c r="F1997" s="32"/>
    </row>
    <row r="1998" spans="4:6">
      <c r="D1998" s="32"/>
      <c r="F1998" s="32"/>
    </row>
    <row r="1999" spans="4:6">
      <c r="D1999" s="32"/>
      <c r="F1999" s="32"/>
    </row>
    <row r="2000" spans="4:6">
      <c r="D2000" s="32"/>
      <c r="F2000" s="32"/>
    </row>
    <row r="2001" spans="4:6">
      <c r="D2001" s="32"/>
      <c r="F2001" s="32"/>
    </row>
    <row r="2002" spans="4:6">
      <c r="D2002" s="32"/>
      <c r="F2002" s="32"/>
    </row>
    <row r="2003" spans="4:6">
      <c r="D2003" s="32"/>
      <c r="F2003" s="32"/>
    </row>
    <row r="2004" spans="4:6">
      <c r="D2004" s="32"/>
      <c r="F2004" s="32"/>
    </row>
    <row r="2005" spans="4:6">
      <c r="D2005" s="32"/>
      <c r="F2005" s="32"/>
    </row>
    <row r="2006" spans="4:6">
      <c r="D2006" s="32"/>
      <c r="F2006" s="32"/>
    </row>
    <row r="2007" spans="4:6">
      <c r="D2007" s="32"/>
      <c r="F2007" s="32"/>
    </row>
    <row r="2008" spans="4:6">
      <c r="D2008" s="32"/>
      <c r="F2008" s="32"/>
    </row>
    <row r="2009" spans="4:6">
      <c r="D2009" s="32"/>
      <c r="F2009" s="32"/>
    </row>
    <row r="2010" spans="4:6">
      <c r="D2010" s="32"/>
      <c r="F2010" s="32"/>
    </row>
    <row r="2011" spans="4:6">
      <c r="D2011" s="32"/>
      <c r="F2011" s="32"/>
    </row>
    <row r="2012" spans="4:6">
      <c r="D2012" s="32"/>
      <c r="F2012" s="32"/>
    </row>
    <row r="2013" spans="4:6">
      <c r="D2013" s="32"/>
      <c r="F2013" s="32"/>
    </row>
    <row r="2014" spans="4:6">
      <c r="D2014" s="32"/>
      <c r="F2014" s="32"/>
    </row>
    <row r="2015" spans="4:6">
      <c r="D2015" s="32"/>
      <c r="F2015" s="32"/>
    </row>
    <row r="2016" spans="4:6">
      <c r="D2016" s="32"/>
      <c r="F2016" s="32"/>
    </row>
    <row r="2017" spans="4:6">
      <c r="D2017" s="32"/>
      <c r="F2017" s="32"/>
    </row>
    <row r="2018" spans="4:6">
      <c r="D2018" s="32"/>
      <c r="F2018" s="32"/>
    </row>
    <row r="2019" spans="4:6">
      <c r="D2019" s="32"/>
      <c r="F2019" s="32"/>
    </row>
    <row r="2020" spans="4:6">
      <c r="D2020" s="32"/>
      <c r="F2020" s="32"/>
    </row>
    <row r="2021" spans="4:6">
      <c r="D2021" s="32"/>
      <c r="F2021" s="32"/>
    </row>
    <row r="2022" spans="4:6">
      <c r="D2022" s="32"/>
      <c r="F2022" s="32"/>
    </row>
    <row r="2023" spans="4:6">
      <c r="D2023" s="32"/>
      <c r="F2023" s="32"/>
    </row>
    <row r="2024" spans="4:6">
      <c r="D2024" s="32"/>
      <c r="F2024" s="32"/>
    </row>
    <row r="2025" spans="4:6">
      <c r="D2025" s="32"/>
      <c r="F2025" s="32"/>
    </row>
    <row r="2026" spans="4:6">
      <c r="D2026" s="32"/>
      <c r="F2026" s="32"/>
    </row>
    <row r="2027" spans="4:6">
      <c r="D2027" s="32"/>
      <c r="F2027" s="32"/>
    </row>
    <row r="2028" spans="4:6">
      <c r="D2028" s="32"/>
      <c r="F2028" s="32"/>
    </row>
    <row r="2029" spans="4:6">
      <c r="D2029" s="32"/>
      <c r="F2029" s="32"/>
    </row>
    <row r="2030" spans="4:6">
      <c r="D2030" s="32"/>
      <c r="F2030" s="32"/>
    </row>
    <row r="2031" spans="4:6">
      <c r="D2031" s="32"/>
      <c r="F2031" s="32"/>
    </row>
    <row r="2032" spans="4:6">
      <c r="D2032" s="32"/>
      <c r="F2032" s="32"/>
    </row>
    <row r="2033" spans="4:6">
      <c r="D2033" s="32"/>
      <c r="F2033" s="32"/>
    </row>
    <row r="2034" spans="4:6">
      <c r="D2034" s="32"/>
      <c r="F2034" s="32"/>
    </row>
    <row r="2035" spans="4:6">
      <c r="D2035" s="32"/>
      <c r="F2035" s="32"/>
    </row>
    <row r="2036" spans="4:6">
      <c r="D2036" s="32"/>
      <c r="F2036" s="32"/>
    </row>
    <row r="2037" spans="4:6">
      <c r="D2037" s="32"/>
      <c r="F2037" s="32"/>
    </row>
    <row r="2038" spans="4:6">
      <c r="D2038" s="32"/>
      <c r="F2038" s="32"/>
    </row>
    <row r="2039" spans="4:6">
      <c r="D2039" s="32"/>
      <c r="F2039" s="32"/>
    </row>
    <row r="2040" spans="4:6">
      <c r="D2040" s="32"/>
      <c r="F2040" s="32"/>
    </row>
    <row r="2041" spans="4:6">
      <c r="D2041" s="32"/>
      <c r="F2041" s="32"/>
    </row>
    <row r="2042" spans="4:6">
      <c r="D2042" s="32"/>
      <c r="F2042" s="32"/>
    </row>
    <row r="2043" spans="4:6">
      <c r="D2043" s="32"/>
      <c r="F2043" s="32"/>
    </row>
    <row r="2044" spans="4:6">
      <c r="D2044" s="32"/>
      <c r="F2044" s="32"/>
    </row>
    <row r="2045" spans="4:6">
      <c r="D2045" s="32"/>
      <c r="F2045" s="32"/>
    </row>
    <row r="2046" spans="4:6">
      <c r="D2046" s="32"/>
      <c r="F2046" s="32"/>
    </row>
    <row r="2047" spans="4:6">
      <c r="D2047" s="32"/>
      <c r="F2047" s="32"/>
    </row>
    <row r="2048" spans="4:6">
      <c r="D2048" s="32"/>
      <c r="F2048" s="32"/>
    </row>
    <row r="2049" spans="4:6">
      <c r="D2049" s="32"/>
      <c r="F2049" s="32"/>
    </row>
    <row r="2050" spans="4:6">
      <c r="D2050" s="32"/>
      <c r="F2050" s="32"/>
    </row>
    <row r="2051" spans="4:6">
      <c r="D2051" s="32"/>
      <c r="F2051" s="32"/>
    </row>
    <row r="2052" spans="4:6">
      <c r="D2052" s="32"/>
      <c r="F2052" s="32"/>
    </row>
    <row r="2053" spans="4:6">
      <c r="D2053" s="32"/>
      <c r="F2053" s="32"/>
    </row>
    <row r="2054" spans="4:6">
      <c r="D2054" s="32"/>
      <c r="F2054" s="32"/>
    </row>
    <row r="2055" spans="4:6">
      <c r="D2055" s="32"/>
      <c r="F2055" s="32"/>
    </row>
    <row r="2056" spans="4:6">
      <c r="D2056" s="32"/>
      <c r="F2056" s="32"/>
    </row>
    <row r="2057" spans="4:6">
      <c r="D2057" s="32"/>
      <c r="F2057" s="32"/>
    </row>
    <row r="2058" spans="4:6">
      <c r="D2058" s="32"/>
      <c r="F2058" s="32"/>
    </row>
    <row r="2059" spans="4:6">
      <c r="D2059" s="32"/>
      <c r="F2059" s="32"/>
    </row>
    <row r="2060" spans="4:6">
      <c r="D2060" s="32"/>
      <c r="F2060" s="32"/>
    </row>
    <row r="2061" spans="4:6">
      <c r="D2061" s="32"/>
      <c r="F2061" s="32"/>
    </row>
    <row r="2062" spans="4:6">
      <c r="D2062" s="32"/>
      <c r="F2062" s="32"/>
    </row>
    <row r="2063" spans="4:6">
      <c r="D2063" s="32"/>
      <c r="F2063" s="32"/>
    </row>
    <row r="2064" spans="4:6">
      <c r="D2064" s="32"/>
      <c r="F2064" s="32"/>
    </row>
    <row r="2065" spans="4:6">
      <c r="D2065" s="32"/>
      <c r="F2065" s="32"/>
    </row>
    <row r="2066" spans="4:6">
      <c r="D2066" s="32"/>
      <c r="F2066" s="32"/>
    </row>
    <row r="2067" spans="4:6">
      <c r="D2067" s="32"/>
      <c r="F2067" s="32"/>
    </row>
    <row r="2068" spans="4:6">
      <c r="D2068" s="32"/>
      <c r="F2068" s="32"/>
    </row>
    <row r="2069" spans="4:6">
      <c r="D2069" s="32"/>
      <c r="F2069" s="32"/>
    </row>
    <row r="2070" spans="4:6">
      <c r="D2070" s="32"/>
      <c r="F2070" s="32"/>
    </row>
    <row r="2071" spans="4:6">
      <c r="D2071" s="32"/>
      <c r="F2071" s="32"/>
    </row>
    <row r="2072" spans="4:6">
      <c r="D2072" s="32"/>
      <c r="F2072" s="32"/>
    </row>
    <row r="2073" spans="4:6">
      <c r="D2073" s="32"/>
      <c r="F2073" s="32"/>
    </row>
    <row r="2074" spans="4:6">
      <c r="D2074" s="32"/>
      <c r="F2074" s="32"/>
    </row>
    <row r="2075" spans="4:6">
      <c r="D2075" s="32"/>
      <c r="F2075" s="32"/>
    </row>
    <row r="2076" spans="4:6">
      <c r="D2076" s="32"/>
      <c r="F2076" s="32"/>
    </row>
    <row r="2077" spans="4:6">
      <c r="D2077" s="32"/>
      <c r="F2077" s="32"/>
    </row>
    <row r="2078" spans="4:6">
      <c r="D2078" s="32"/>
      <c r="F2078" s="32"/>
    </row>
    <row r="2079" spans="4:6">
      <c r="D2079" s="32"/>
      <c r="F2079" s="32"/>
    </row>
    <row r="2080" spans="4:6">
      <c r="D2080" s="32"/>
      <c r="F2080" s="32"/>
    </row>
    <row r="2081" spans="4:6">
      <c r="D2081" s="32"/>
      <c r="F2081" s="32"/>
    </row>
    <row r="2082" spans="4:6">
      <c r="D2082" s="32"/>
      <c r="F2082" s="32"/>
    </row>
    <row r="2083" spans="4:6">
      <c r="D2083" s="32"/>
      <c r="F2083" s="32"/>
    </row>
    <row r="2084" spans="4:6">
      <c r="D2084" s="32"/>
      <c r="F2084" s="32"/>
    </row>
    <row r="2085" spans="4:6">
      <c r="D2085" s="32"/>
      <c r="F2085" s="32"/>
    </row>
    <row r="2086" spans="4:6">
      <c r="D2086" s="32"/>
      <c r="F2086" s="32"/>
    </row>
    <row r="2087" spans="4:6">
      <c r="D2087" s="32"/>
      <c r="F2087" s="32"/>
    </row>
    <row r="2088" spans="4:6">
      <c r="D2088" s="32"/>
      <c r="F2088" s="32"/>
    </row>
    <row r="2089" spans="4:6">
      <c r="D2089" s="32"/>
      <c r="F2089" s="32"/>
    </row>
    <row r="2090" spans="4:6">
      <c r="D2090" s="32"/>
      <c r="F2090" s="32"/>
    </row>
    <row r="2091" spans="4:6">
      <c r="D2091" s="32"/>
      <c r="F2091" s="32"/>
    </row>
    <row r="2092" spans="4:6">
      <c r="D2092" s="32"/>
      <c r="F2092" s="32"/>
    </row>
    <row r="2093" spans="4:6">
      <c r="D2093" s="32"/>
      <c r="F2093" s="32"/>
    </row>
    <row r="2094" spans="4:6">
      <c r="D2094" s="32"/>
      <c r="F2094" s="32"/>
    </row>
    <row r="2095" spans="4:6">
      <c r="D2095" s="32"/>
      <c r="F2095" s="32"/>
    </row>
    <row r="2096" spans="4:6">
      <c r="D2096" s="32"/>
      <c r="F2096" s="32"/>
    </row>
    <row r="2097" spans="4:6">
      <c r="D2097" s="32"/>
      <c r="F2097" s="32"/>
    </row>
    <row r="2098" spans="4:6">
      <c r="D2098" s="32"/>
      <c r="F2098" s="32"/>
    </row>
    <row r="2099" spans="4:6">
      <c r="D2099" s="32"/>
      <c r="F2099" s="32"/>
    </row>
    <row r="2100" spans="4:6">
      <c r="D2100" s="32"/>
      <c r="F2100" s="32"/>
    </row>
    <row r="2101" spans="4:6">
      <c r="D2101" s="32"/>
      <c r="F2101" s="32"/>
    </row>
    <row r="2102" spans="4:6">
      <c r="D2102" s="32"/>
      <c r="F2102" s="32"/>
    </row>
    <row r="2103" spans="4:6">
      <c r="D2103" s="32"/>
      <c r="F2103" s="32"/>
    </row>
    <row r="2104" spans="4:6">
      <c r="D2104" s="32"/>
      <c r="F2104" s="32"/>
    </row>
    <row r="2105" spans="4:6">
      <c r="D2105" s="32"/>
      <c r="F2105" s="32"/>
    </row>
    <row r="2106" spans="4:6">
      <c r="D2106" s="32"/>
      <c r="F2106" s="32"/>
    </row>
    <row r="2107" spans="4:6">
      <c r="D2107" s="32"/>
      <c r="F2107" s="32"/>
    </row>
    <row r="2108" spans="4:6">
      <c r="D2108" s="32"/>
      <c r="F2108" s="32"/>
    </row>
    <row r="2109" spans="4:6">
      <c r="D2109" s="32"/>
      <c r="F2109" s="32"/>
    </row>
    <row r="2110" spans="4:6">
      <c r="D2110" s="32"/>
      <c r="F2110" s="32"/>
    </row>
    <row r="2111" spans="4:6">
      <c r="D2111" s="32"/>
      <c r="F2111" s="32"/>
    </row>
    <row r="2112" spans="4:6">
      <c r="D2112" s="32"/>
      <c r="F2112" s="32"/>
    </row>
    <row r="2113" spans="4:6">
      <c r="D2113" s="32"/>
      <c r="F2113" s="32"/>
    </row>
    <row r="2114" spans="4:6">
      <c r="D2114" s="32"/>
      <c r="F2114" s="32"/>
    </row>
    <row r="2115" spans="4:6">
      <c r="D2115" s="32"/>
      <c r="F2115" s="32"/>
    </row>
    <row r="2116" spans="4:6">
      <c r="D2116" s="32"/>
      <c r="F2116" s="32"/>
    </row>
    <row r="2117" spans="4:6">
      <c r="D2117" s="32"/>
      <c r="F2117" s="32"/>
    </row>
    <row r="2118" spans="4:6">
      <c r="D2118" s="32"/>
      <c r="F2118" s="32"/>
    </row>
    <row r="2119" spans="4:6">
      <c r="D2119" s="32"/>
      <c r="F2119" s="32"/>
    </row>
    <row r="2120" spans="4:6">
      <c r="D2120" s="32"/>
      <c r="F2120" s="32"/>
    </row>
    <row r="2121" spans="4:6">
      <c r="D2121" s="32"/>
      <c r="F2121" s="32"/>
    </row>
    <row r="2122" spans="4:6">
      <c r="D2122" s="32"/>
      <c r="F2122" s="32"/>
    </row>
    <row r="2123" spans="4:6">
      <c r="D2123" s="32"/>
      <c r="F2123" s="32"/>
    </row>
    <row r="2124" spans="4:6">
      <c r="D2124" s="32"/>
      <c r="F2124" s="32"/>
    </row>
    <row r="2125" spans="4:6">
      <c r="D2125" s="32"/>
      <c r="F2125" s="32"/>
    </row>
    <row r="2126" spans="4:6">
      <c r="D2126" s="32"/>
      <c r="F2126" s="32"/>
    </row>
    <row r="2127" spans="4:6">
      <c r="D2127" s="32"/>
      <c r="F2127" s="32"/>
    </row>
    <row r="2128" spans="4:6">
      <c r="D2128" s="32"/>
      <c r="F2128" s="32"/>
    </row>
    <row r="2129" spans="4:6">
      <c r="D2129" s="32"/>
      <c r="F2129" s="32"/>
    </row>
    <row r="2130" spans="4:6">
      <c r="D2130" s="32"/>
      <c r="F2130" s="32"/>
    </row>
    <row r="2131" spans="4:6">
      <c r="D2131" s="32"/>
      <c r="F2131" s="32"/>
    </row>
    <row r="2132" spans="4:6">
      <c r="D2132" s="32"/>
      <c r="F2132" s="32"/>
    </row>
    <row r="2133" spans="4:6">
      <c r="D2133" s="32"/>
      <c r="F2133" s="32"/>
    </row>
    <row r="2134" spans="4:6">
      <c r="D2134" s="32"/>
      <c r="F2134" s="32"/>
    </row>
    <row r="2135" spans="4:6">
      <c r="D2135" s="32"/>
      <c r="F2135" s="32"/>
    </row>
    <row r="2136" spans="4:6">
      <c r="D2136" s="32"/>
      <c r="F2136" s="32"/>
    </row>
    <row r="2137" spans="4:6">
      <c r="D2137" s="32"/>
      <c r="F2137" s="32"/>
    </row>
    <row r="2138" spans="4:6">
      <c r="D2138" s="32"/>
      <c r="F2138" s="32"/>
    </row>
    <row r="2139" spans="4:6">
      <c r="D2139" s="32"/>
      <c r="F2139" s="32"/>
    </row>
    <row r="2140" spans="4:6">
      <c r="D2140" s="32"/>
      <c r="F2140" s="32"/>
    </row>
    <row r="2141" spans="4:6">
      <c r="D2141" s="32"/>
      <c r="F2141" s="32"/>
    </row>
    <row r="2142" spans="4:6">
      <c r="D2142" s="32"/>
      <c r="F2142" s="32"/>
    </row>
    <row r="2143" spans="4:6">
      <c r="D2143" s="32"/>
      <c r="F2143" s="32"/>
    </row>
    <row r="2144" spans="4:6">
      <c r="D2144" s="32"/>
      <c r="F2144" s="32"/>
    </row>
    <row r="2145" spans="4:6">
      <c r="D2145" s="32"/>
      <c r="F2145" s="32"/>
    </row>
    <row r="2146" spans="4:6">
      <c r="D2146" s="32"/>
      <c r="F2146" s="32"/>
    </row>
    <row r="2147" spans="4:6">
      <c r="D2147" s="32"/>
      <c r="F2147" s="32"/>
    </row>
    <row r="2148" spans="4:6">
      <c r="D2148" s="32"/>
      <c r="F2148" s="32"/>
    </row>
    <row r="2149" spans="4:6">
      <c r="D2149" s="32"/>
      <c r="F2149" s="32"/>
    </row>
    <row r="2150" spans="4:6">
      <c r="D2150" s="32"/>
      <c r="F2150" s="32"/>
    </row>
    <row r="2151" spans="4:6">
      <c r="D2151" s="32"/>
      <c r="F2151" s="32"/>
    </row>
    <row r="2152" spans="4:6">
      <c r="D2152" s="32"/>
      <c r="F2152" s="32"/>
    </row>
    <row r="2153" spans="4:6">
      <c r="D2153" s="32"/>
      <c r="F2153" s="32"/>
    </row>
    <row r="2154" spans="4:6">
      <c r="D2154" s="32"/>
      <c r="F2154" s="32"/>
    </row>
    <row r="2155" spans="4:6">
      <c r="D2155" s="32"/>
      <c r="F2155" s="32"/>
    </row>
    <row r="2156" spans="4:6">
      <c r="D2156" s="32"/>
      <c r="F2156" s="32"/>
    </row>
    <row r="2157" spans="4:6">
      <c r="D2157" s="32"/>
      <c r="F2157" s="32"/>
    </row>
    <row r="2158" spans="4:6">
      <c r="D2158" s="32"/>
      <c r="F2158" s="32"/>
    </row>
    <row r="2159" spans="4:6">
      <c r="D2159" s="32"/>
      <c r="F2159" s="32"/>
    </row>
    <row r="2160" spans="4:6">
      <c r="D2160" s="32"/>
      <c r="F2160" s="32"/>
    </row>
    <row r="2161" spans="4:6">
      <c r="D2161" s="32"/>
      <c r="F2161" s="32"/>
    </row>
    <row r="2162" spans="4:6">
      <c r="D2162" s="32"/>
      <c r="F2162" s="32"/>
    </row>
    <row r="2163" spans="4:6">
      <c r="D2163" s="32"/>
      <c r="F2163" s="32"/>
    </row>
    <row r="2164" spans="4:6">
      <c r="D2164" s="32"/>
      <c r="F2164" s="32"/>
    </row>
    <row r="2165" spans="4:6">
      <c r="D2165" s="32"/>
      <c r="F2165" s="32"/>
    </row>
    <row r="2166" spans="4:6">
      <c r="D2166" s="32"/>
      <c r="F2166" s="32"/>
    </row>
    <row r="2167" spans="4:6">
      <c r="D2167" s="32"/>
      <c r="F2167" s="32"/>
    </row>
    <row r="2168" spans="4:6">
      <c r="D2168" s="32"/>
      <c r="F2168" s="32"/>
    </row>
    <row r="2169" spans="4:6">
      <c r="D2169" s="32"/>
      <c r="F2169" s="32"/>
    </row>
    <row r="2170" spans="4:6">
      <c r="D2170" s="32"/>
      <c r="F2170" s="32"/>
    </row>
    <row r="2171" spans="4:6">
      <c r="D2171" s="32"/>
      <c r="F2171" s="32"/>
    </row>
    <row r="2172" spans="4:6">
      <c r="D2172" s="32"/>
      <c r="F2172" s="32"/>
    </row>
    <row r="2173" spans="4:6">
      <c r="D2173" s="32"/>
      <c r="F2173" s="32"/>
    </row>
    <row r="2174" spans="4:6">
      <c r="D2174" s="32"/>
      <c r="F2174" s="32"/>
    </row>
    <row r="2175" spans="4:6">
      <c r="D2175" s="32"/>
      <c r="F2175" s="32"/>
    </row>
    <row r="2176" spans="4:6">
      <c r="D2176" s="32"/>
      <c r="F2176" s="32"/>
    </row>
    <row r="2177" spans="4:6">
      <c r="D2177" s="32"/>
      <c r="F2177" s="32"/>
    </row>
    <row r="2178" spans="4:6">
      <c r="D2178" s="32"/>
      <c r="F2178" s="32"/>
    </row>
    <row r="2179" spans="4:6">
      <c r="D2179" s="32"/>
      <c r="F2179" s="32"/>
    </row>
    <row r="2180" spans="4:6">
      <c r="D2180" s="32"/>
      <c r="F2180" s="32"/>
    </row>
    <row r="2181" spans="4:6">
      <c r="D2181" s="32"/>
      <c r="F2181" s="32"/>
    </row>
    <row r="2182" spans="4:6">
      <c r="D2182" s="32"/>
      <c r="F2182" s="32"/>
    </row>
    <row r="2183" spans="4:6">
      <c r="D2183" s="32"/>
      <c r="F2183" s="32"/>
    </row>
    <row r="2184" spans="4:6">
      <c r="D2184" s="32"/>
      <c r="F2184" s="32"/>
    </row>
    <row r="2185" spans="4:6">
      <c r="D2185" s="32"/>
      <c r="F2185" s="32"/>
    </row>
    <row r="2186" spans="4:6">
      <c r="D2186" s="32"/>
      <c r="F2186" s="32"/>
    </row>
    <row r="2187" spans="4:6">
      <c r="D2187" s="32"/>
      <c r="F2187" s="32"/>
    </row>
    <row r="2188" spans="4:6">
      <c r="D2188" s="32"/>
      <c r="F2188" s="32"/>
    </row>
    <row r="2189" spans="4:6">
      <c r="D2189" s="32"/>
      <c r="F2189" s="32"/>
    </row>
    <row r="2190" spans="4:6">
      <c r="D2190" s="32"/>
      <c r="F2190" s="32"/>
    </row>
    <row r="2191" spans="4:6">
      <c r="D2191" s="32"/>
      <c r="F2191" s="32"/>
    </row>
    <row r="2192" spans="4:6">
      <c r="D2192" s="32"/>
      <c r="F2192" s="32"/>
    </row>
    <row r="2193" spans="4:6">
      <c r="D2193" s="32"/>
      <c r="F2193" s="32"/>
    </row>
    <row r="2194" spans="4:6">
      <c r="D2194" s="32"/>
      <c r="F2194" s="32"/>
    </row>
    <row r="2195" spans="4:6">
      <c r="D2195" s="32"/>
      <c r="F2195" s="32"/>
    </row>
    <row r="2196" spans="4:6">
      <c r="D2196" s="32"/>
      <c r="F2196" s="32"/>
    </row>
    <row r="2197" spans="4:6">
      <c r="D2197" s="32"/>
      <c r="F2197" s="32"/>
    </row>
    <row r="2198" spans="4:6">
      <c r="D2198" s="32"/>
      <c r="F2198" s="32"/>
    </row>
    <row r="2199" spans="4:6">
      <c r="D2199" s="32"/>
      <c r="F2199" s="32"/>
    </row>
    <row r="2200" spans="4:6">
      <c r="D2200" s="32"/>
      <c r="F2200" s="32"/>
    </row>
    <row r="2201" spans="4:6">
      <c r="D2201" s="32"/>
      <c r="F2201" s="32"/>
    </row>
    <row r="2202" spans="4:6">
      <c r="D2202" s="32"/>
      <c r="F2202" s="32"/>
    </row>
    <row r="2203" spans="4:6">
      <c r="D2203" s="32"/>
      <c r="F2203" s="32"/>
    </row>
    <row r="2204" spans="4:6">
      <c r="D2204" s="32"/>
      <c r="F2204" s="32"/>
    </row>
    <row r="2205" spans="4:6">
      <c r="D2205" s="32"/>
      <c r="F2205" s="32"/>
    </row>
    <row r="2206" spans="4:6">
      <c r="D2206" s="32"/>
      <c r="F2206" s="32"/>
    </row>
    <row r="2207" spans="4:6">
      <c r="D2207" s="32"/>
      <c r="F2207" s="32"/>
    </row>
    <row r="2208" spans="4:6">
      <c r="D2208" s="32"/>
      <c r="F2208" s="32"/>
    </row>
    <row r="2209" spans="4:6">
      <c r="D2209" s="32"/>
      <c r="F2209" s="32"/>
    </row>
    <row r="2210" spans="4:6">
      <c r="D2210" s="32"/>
      <c r="F2210" s="32"/>
    </row>
    <row r="2211" spans="4:6">
      <c r="D2211" s="32"/>
      <c r="F2211" s="32"/>
    </row>
    <row r="2212" spans="4:6">
      <c r="D2212" s="32"/>
      <c r="F2212" s="32"/>
    </row>
    <row r="2213" spans="4:6">
      <c r="D2213" s="32"/>
      <c r="F2213" s="32"/>
    </row>
    <row r="2214" spans="4:6">
      <c r="D2214" s="32"/>
      <c r="F2214" s="32"/>
    </row>
    <row r="2215" spans="4:6">
      <c r="D2215" s="32"/>
      <c r="F2215" s="32"/>
    </row>
    <row r="2216" spans="4:6">
      <c r="D2216" s="32"/>
      <c r="F2216" s="32"/>
    </row>
    <row r="2217" spans="4:6">
      <c r="D2217" s="32"/>
      <c r="F2217" s="32"/>
    </row>
    <row r="2218" spans="4:6">
      <c r="D2218" s="32"/>
      <c r="F2218" s="32"/>
    </row>
    <row r="2219" spans="4:6">
      <c r="D2219" s="32"/>
      <c r="F2219" s="32"/>
    </row>
    <row r="2220" spans="4:6">
      <c r="D2220" s="32"/>
      <c r="F2220" s="32"/>
    </row>
    <row r="2221" spans="4:6">
      <c r="D2221" s="32"/>
      <c r="F2221" s="32"/>
    </row>
    <row r="2222" spans="4:6">
      <c r="D2222" s="32"/>
      <c r="F2222" s="32"/>
    </row>
    <row r="2223" spans="4:6">
      <c r="D2223" s="32"/>
      <c r="F2223" s="32"/>
    </row>
    <row r="2224" spans="4:6">
      <c r="D2224" s="32"/>
      <c r="F2224" s="32"/>
    </row>
    <row r="2225" spans="4:6">
      <c r="D2225" s="32"/>
      <c r="F2225" s="32"/>
    </row>
    <row r="2226" spans="4:6">
      <c r="D2226" s="32"/>
      <c r="F2226" s="32"/>
    </row>
    <row r="2227" spans="4:6">
      <c r="D2227" s="32"/>
      <c r="F2227" s="32"/>
    </row>
    <row r="2228" spans="4:6">
      <c r="D2228" s="32"/>
      <c r="F2228" s="32"/>
    </row>
    <row r="2229" spans="4:6">
      <c r="D2229" s="32"/>
      <c r="F2229" s="32"/>
    </row>
    <row r="2230" spans="4:6">
      <c r="D2230" s="32"/>
      <c r="F2230" s="32"/>
    </row>
    <row r="2231" spans="4:6">
      <c r="D2231" s="32"/>
      <c r="F2231" s="32"/>
    </row>
    <row r="2232" spans="4:6">
      <c r="D2232" s="32"/>
      <c r="F2232" s="32"/>
    </row>
    <row r="2233" spans="4:6">
      <c r="D2233" s="32"/>
      <c r="F2233" s="32"/>
    </row>
    <row r="2234" spans="4:6">
      <c r="D2234" s="32"/>
      <c r="F2234" s="32"/>
    </row>
    <row r="2235" spans="4:6">
      <c r="D2235" s="32"/>
      <c r="F2235" s="32"/>
    </row>
    <row r="2236" spans="4:6">
      <c r="D2236" s="32"/>
      <c r="F2236" s="32"/>
    </row>
    <row r="2237" spans="4:6">
      <c r="D2237" s="32"/>
      <c r="F2237" s="32"/>
    </row>
    <row r="2238" spans="4:6">
      <c r="D2238" s="32"/>
      <c r="F2238" s="32"/>
    </row>
    <row r="2239" spans="4:6">
      <c r="D2239" s="32"/>
      <c r="F2239" s="32"/>
    </row>
    <row r="2240" spans="4:6">
      <c r="D2240" s="32"/>
      <c r="F2240" s="32"/>
    </row>
    <row r="2241" spans="4:6">
      <c r="D2241" s="32"/>
      <c r="F2241" s="32"/>
    </row>
    <row r="2242" spans="4:6">
      <c r="D2242" s="32"/>
      <c r="F2242" s="32"/>
    </row>
    <row r="2243" spans="4:6">
      <c r="D2243" s="32"/>
      <c r="F2243" s="32"/>
    </row>
    <row r="2244" spans="4:6">
      <c r="D2244" s="32"/>
      <c r="F2244" s="32"/>
    </row>
    <row r="2245" spans="4:6">
      <c r="D2245" s="32"/>
      <c r="F2245" s="32"/>
    </row>
    <row r="2246" spans="4:6">
      <c r="D2246" s="32"/>
      <c r="F2246" s="32"/>
    </row>
    <row r="2247" spans="4:6">
      <c r="D2247" s="32"/>
      <c r="F2247" s="32"/>
    </row>
    <row r="2248" spans="4:6">
      <c r="D2248" s="32"/>
      <c r="F2248" s="32"/>
    </row>
    <row r="2249" spans="4:6">
      <c r="D2249" s="32"/>
      <c r="F2249" s="32"/>
    </row>
    <row r="2250" spans="4:6">
      <c r="D2250" s="32"/>
      <c r="F2250" s="32"/>
    </row>
    <row r="2251" spans="4:6">
      <c r="D2251" s="32"/>
      <c r="F2251" s="32"/>
    </row>
    <row r="2252" spans="4:6">
      <c r="D2252" s="32"/>
      <c r="F2252" s="32"/>
    </row>
    <row r="2253" spans="4:6">
      <c r="D2253" s="32"/>
      <c r="F2253" s="32"/>
    </row>
    <row r="2254" spans="4:6">
      <c r="D2254" s="32"/>
      <c r="F2254" s="32"/>
    </row>
    <row r="2255" spans="4:6">
      <c r="D2255" s="32"/>
      <c r="F2255" s="32"/>
    </row>
    <row r="2256" spans="4:6">
      <c r="D2256" s="32"/>
      <c r="F2256" s="32"/>
    </row>
    <row r="2257" spans="4:6">
      <c r="D2257" s="32"/>
      <c r="F2257" s="32"/>
    </row>
    <row r="2258" spans="4:6">
      <c r="D2258" s="32"/>
      <c r="F2258" s="32"/>
    </row>
    <row r="2259" spans="4:6">
      <c r="D2259" s="32"/>
      <c r="F2259" s="32"/>
    </row>
    <row r="2260" spans="4:6">
      <c r="D2260" s="32"/>
      <c r="F2260" s="32"/>
    </row>
    <row r="2261" spans="4:6">
      <c r="D2261" s="32"/>
      <c r="F2261" s="32"/>
    </row>
    <row r="2262" spans="4:6">
      <c r="D2262" s="32"/>
      <c r="F2262" s="32"/>
    </row>
    <row r="2263" spans="4:6">
      <c r="D2263" s="32"/>
      <c r="F2263" s="32"/>
    </row>
    <row r="2264" spans="4:6">
      <c r="D2264" s="32"/>
      <c r="F2264" s="32"/>
    </row>
    <row r="2265" spans="4:6">
      <c r="D2265" s="32"/>
      <c r="F2265" s="32"/>
    </row>
    <row r="2266" spans="4:6">
      <c r="D2266" s="32"/>
      <c r="F2266" s="32"/>
    </row>
    <row r="2267" spans="4:6">
      <c r="D2267" s="32"/>
      <c r="F2267" s="32"/>
    </row>
    <row r="2268" spans="4:6">
      <c r="D2268" s="32"/>
      <c r="F2268" s="32"/>
    </row>
    <row r="2269" spans="4:6">
      <c r="D2269" s="32"/>
      <c r="F2269" s="32"/>
    </row>
    <row r="2270" spans="4:6">
      <c r="D2270" s="32"/>
      <c r="F2270" s="32"/>
    </row>
    <row r="2271" spans="4:6">
      <c r="D2271" s="32"/>
      <c r="F2271" s="32"/>
    </row>
    <row r="2272" spans="4:6">
      <c r="D2272" s="32"/>
      <c r="F2272" s="32"/>
    </row>
    <row r="2273" spans="4:6">
      <c r="D2273" s="32"/>
      <c r="F2273" s="32"/>
    </row>
    <row r="2274" spans="4:6">
      <c r="D2274" s="32"/>
      <c r="F2274" s="32"/>
    </row>
    <row r="2275" spans="4:6">
      <c r="D2275" s="32"/>
      <c r="F2275" s="32"/>
    </row>
    <row r="2276" spans="4:6">
      <c r="D2276" s="32"/>
      <c r="F2276" s="32"/>
    </row>
    <row r="2277" spans="4:6">
      <c r="D2277" s="32"/>
      <c r="F2277" s="32"/>
    </row>
    <row r="2278" spans="4:6">
      <c r="D2278" s="32"/>
      <c r="F2278" s="32"/>
    </row>
    <row r="2279" spans="4:6">
      <c r="D2279" s="32"/>
      <c r="F2279" s="32"/>
    </row>
    <row r="2280" spans="4:6">
      <c r="D2280" s="32"/>
      <c r="F2280" s="32"/>
    </row>
    <row r="2281" spans="4:6">
      <c r="D2281" s="32"/>
      <c r="F2281" s="32"/>
    </row>
    <row r="2282" spans="4:6">
      <c r="D2282" s="32"/>
      <c r="F2282" s="32"/>
    </row>
    <row r="2283" spans="4:6">
      <c r="D2283" s="32"/>
      <c r="F2283" s="32"/>
    </row>
    <row r="2284" spans="4:6">
      <c r="D2284" s="32"/>
      <c r="F2284" s="32"/>
    </row>
    <row r="2285" spans="4:6">
      <c r="D2285" s="32"/>
      <c r="F2285" s="32"/>
    </row>
    <row r="2286" spans="4:6">
      <c r="D2286" s="32"/>
      <c r="F2286" s="32"/>
    </row>
    <row r="2287" spans="4:6">
      <c r="D2287" s="32"/>
      <c r="F2287" s="32"/>
    </row>
    <row r="2288" spans="4:6">
      <c r="D2288" s="32"/>
      <c r="F2288" s="32"/>
    </row>
    <row r="2289" spans="4:6">
      <c r="D2289" s="32"/>
      <c r="F2289" s="32"/>
    </row>
    <row r="2290" spans="4:6">
      <c r="D2290" s="32"/>
      <c r="F2290" s="32"/>
    </row>
    <row r="2291" spans="4:6">
      <c r="D2291" s="32"/>
      <c r="F2291" s="32"/>
    </row>
    <row r="2292" spans="4:6">
      <c r="D2292" s="32"/>
      <c r="F2292" s="32"/>
    </row>
    <row r="2293" spans="4:6">
      <c r="D2293" s="32"/>
      <c r="F2293" s="32"/>
    </row>
    <row r="2294" spans="4:6">
      <c r="D2294" s="32"/>
      <c r="F2294" s="32"/>
    </row>
    <row r="2295" spans="4:6">
      <c r="D2295" s="32"/>
      <c r="F2295" s="32"/>
    </row>
    <row r="2296" spans="4:6">
      <c r="D2296" s="32"/>
      <c r="F2296" s="32"/>
    </row>
    <row r="2297" spans="4:6">
      <c r="D2297" s="32"/>
      <c r="F2297" s="32"/>
    </row>
    <row r="2298" spans="4:6">
      <c r="D2298" s="32"/>
      <c r="F2298" s="32"/>
    </row>
    <row r="2299" spans="4:6">
      <c r="D2299" s="32"/>
      <c r="F2299" s="32"/>
    </row>
    <row r="2300" spans="4:6">
      <c r="D2300" s="32"/>
      <c r="F2300" s="32"/>
    </row>
    <row r="2301" spans="4:6">
      <c r="D2301" s="32"/>
      <c r="F2301" s="32"/>
    </row>
    <row r="2302" spans="4:6">
      <c r="D2302" s="32"/>
      <c r="F2302" s="32"/>
    </row>
    <row r="2303" spans="4:6">
      <c r="D2303" s="32"/>
      <c r="F2303" s="32"/>
    </row>
    <row r="2304" spans="4:6">
      <c r="D2304" s="32"/>
      <c r="F2304" s="32"/>
    </row>
    <row r="2305" spans="4:6">
      <c r="D2305" s="32"/>
      <c r="F2305" s="32"/>
    </row>
    <row r="2306" spans="4:6">
      <c r="D2306" s="32"/>
      <c r="F2306" s="32"/>
    </row>
    <row r="2307" spans="4:6">
      <c r="D2307" s="32"/>
      <c r="F2307" s="32"/>
    </row>
    <row r="2308" spans="4:6">
      <c r="D2308" s="32"/>
      <c r="F2308" s="32"/>
    </row>
    <row r="2309" spans="4:6">
      <c r="D2309" s="32"/>
      <c r="F2309" s="32"/>
    </row>
    <row r="2310" spans="4:6">
      <c r="D2310" s="32"/>
      <c r="F2310" s="32"/>
    </row>
    <row r="2311" spans="4:6">
      <c r="D2311" s="32"/>
      <c r="F2311" s="32"/>
    </row>
    <row r="2312" spans="4:6">
      <c r="D2312" s="32"/>
      <c r="F2312" s="32"/>
    </row>
    <row r="2313" spans="4:6">
      <c r="D2313" s="32"/>
      <c r="F2313" s="32"/>
    </row>
    <row r="2314" spans="4:6">
      <c r="D2314" s="32"/>
      <c r="F2314" s="32"/>
    </row>
    <row r="2315" spans="4:6">
      <c r="D2315" s="32"/>
      <c r="F2315" s="32"/>
    </row>
    <row r="2316" spans="4:6">
      <c r="D2316" s="32"/>
      <c r="F2316" s="32"/>
    </row>
    <row r="2317" spans="4:6">
      <c r="D2317" s="32"/>
      <c r="F2317" s="32"/>
    </row>
    <row r="2318" spans="4:6">
      <c r="D2318" s="32"/>
      <c r="F2318" s="32"/>
    </row>
    <row r="2319" spans="4:6">
      <c r="D2319" s="32"/>
      <c r="F2319" s="32"/>
    </row>
    <row r="2320" spans="4:6">
      <c r="D2320" s="32"/>
      <c r="F2320" s="32"/>
    </row>
    <row r="2321" spans="4:6">
      <c r="D2321" s="32"/>
      <c r="F2321" s="32"/>
    </row>
    <row r="2322" spans="4:6">
      <c r="D2322" s="32"/>
      <c r="F2322" s="32"/>
    </row>
    <row r="2323" spans="4:6">
      <c r="D2323" s="32"/>
      <c r="F2323" s="32"/>
    </row>
    <row r="2324" spans="4:6">
      <c r="D2324" s="32"/>
      <c r="F2324" s="32"/>
    </row>
    <row r="2325" spans="4:6">
      <c r="D2325" s="32"/>
      <c r="F2325" s="32"/>
    </row>
    <row r="2326" spans="4:6">
      <c r="D2326" s="32"/>
      <c r="F2326" s="32"/>
    </row>
    <row r="2327" spans="4:6">
      <c r="D2327" s="32"/>
      <c r="F2327" s="32"/>
    </row>
    <row r="2328" spans="4:6">
      <c r="D2328" s="32"/>
      <c r="F2328" s="32"/>
    </row>
    <row r="2329" spans="4:6">
      <c r="D2329" s="32"/>
      <c r="F2329" s="32"/>
    </row>
    <row r="2330" spans="4:6">
      <c r="D2330" s="32"/>
      <c r="F2330" s="32"/>
    </row>
    <row r="2331" spans="4:6">
      <c r="D2331" s="32"/>
      <c r="F2331" s="32"/>
    </row>
    <row r="2332" spans="4:6">
      <c r="D2332" s="32"/>
      <c r="F2332" s="32"/>
    </row>
    <row r="2333" spans="4:6">
      <c r="D2333" s="32"/>
      <c r="F2333" s="32"/>
    </row>
    <row r="2334" spans="4:6">
      <c r="D2334" s="32"/>
      <c r="F2334" s="32"/>
    </row>
    <row r="2335" spans="4:6">
      <c r="D2335" s="32"/>
      <c r="F2335" s="32"/>
    </row>
    <row r="2336" spans="4:6">
      <c r="D2336" s="32"/>
      <c r="F2336" s="32"/>
    </row>
    <row r="2337" spans="4:6">
      <c r="D2337" s="32"/>
      <c r="F2337" s="32"/>
    </row>
    <row r="2338" spans="4:6">
      <c r="D2338" s="32"/>
      <c r="F2338" s="32"/>
    </row>
    <row r="2339" spans="4:6">
      <c r="D2339" s="32"/>
      <c r="F2339" s="32"/>
    </row>
    <row r="2340" spans="4:6">
      <c r="D2340" s="32"/>
      <c r="F2340" s="32"/>
    </row>
    <row r="2341" spans="4:6">
      <c r="D2341" s="32"/>
      <c r="F2341" s="32"/>
    </row>
    <row r="2342" spans="4:6">
      <c r="D2342" s="32"/>
      <c r="F2342" s="32"/>
    </row>
    <row r="2343" spans="4:6">
      <c r="D2343" s="32"/>
      <c r="F2343" s="32"/>
    </row>
    <row r="2344" spans="4:6">
      <c r="D2344" s="32"/>
      <c r="F2344" s="32"/>
    </row>
    <row r="2345" spans="4:6">
      <c r="D2345" s="32"/>
      <c r="F2345" s="32"/>
    </row>
    <row r="2346" spans="4:6">
      <c r="D2346" s="32"/>
      <c r="F2346" s="32"/>
    </row>
    <row r="2347" spans="4:6">
      <c r="D2347" s="32"/>
      <c r="F2347" s="32"/>
    </row>
    <row r="2348" spans="4:6">
      <c r="D2348" s="32"/>
      <c r="F2348" s="32"/>
    </row>
    <row r="2349" spans="4:6">
      <c r="D2349" s="32"/>
      <c r="F2349" s="32"/>
    </row>
    <row r="2350" spans="4:6">
      <c r="D2350" s="32"/>
      <c r="F2350" s="32"/>
    </row>
    <row r="2351" spans="4:6">
      <c r="D2351" s="32"/>
      <c r="F2351" s="32"/>
    </row>
    <row r="2352" spans="4:6">
      <c r="D2352" s="32"/>
      <c r="F2352" s="32"/>
    </row>
    <row r="2353" spans="4:6">
      <c r="D2353" s="32"/>
      <c r="F2353" s="32"/>
    </row>
    <row r="2354" spans="4:6">
      <c r="D2354" s="32"/>
      <c r="F2354" s="32"/>
    </row>
    <row r="2355" spans="4:6">
      <c r="D2355" s="32"/>
      <c r="F2355" s="32"/>
    </row>
    <row r="2356" spans="4:6">
      <c r="D2356" s="32"/>
      <c r="F2356" s="32"/>
    </row>
    <row r="2357" spans="4:6">
      <c r="D2357" s="32"/>
      <c r="F2357" s="32"/>
    </row>
    <row r="2358" spans="4:6">
      <c r="D2358" s="32"/>
      <c r="F2358" s="32"/>
    </row>
    <row r="2359" spans="4:6">
      <c r="D2359" s="32"/>
      <c r="F2359" s="32"/>
    </row>
    <row r="2360" spans="4:6">
      <c r="D2360" s="32"/>
      <c r="F2360" s="32"/>
    </row>
    <row r="2361" spans="4:6">
      <c r="D2361" s="32"/>
      <c r="F2361" s="32"/>
    </row>
    <row r="2362" spans="4:6">
      <c r="D2362" s="32"/>
      <c r="F2362" s="32"/>
    </row>
    <row r="2363" spans="4:6">
      <c r="D2363" s="32"/>
      <c r="F2363" s="32"/>
    </row>
    <row r="2364" spans="4:6">
      <c r="D2364" s="32"/>
      <c r="F2364" s="32"/>
    </row>
    <row r="2365" spans="4:6">
      <c r="D2365" s="32"/>
      <c r="F2365" s="32"/>
    </row>
    <row r="2366" spans="4:6">
      <c r="D2366" s="32"/>
      <c r="F2366" s="32"/>
    </row>
    <row r="2367" spans="4:6">
      <c r="D2367" s="32"/>
      <c r="F2367" s="32"/>
    </row>
    <row r="2368" spans="4:6">
      <c r="D2368" s="32"/>
      <c r="F2368" s="32"/>
    </row>
    <row r="2369" spans="4:6">
      <c r="D2369" s="32"/>
      <c r="F2369" s="32"/>
    </row>
    <row r="2370" spans="4:6">
      <c r="D2370" s="32"/>
      <c r="F2370" s="32"/>
    </row>
    <row r="2371" spans="4:6">
      <c r="D2371" s="32"/>
      <c r="F2371" s="32"/>
    </row>
    <row r="2372" spans="4:6">
      <c r="D2372" s="32"/>
      <c r="F2372" s="32"/>
    </row>
    <row r="2373" spans="4:6">
      <c r="D2373" s="32"/>
      <c r="F2373" s="32"/>
    </row>
    <row r="2374" spans="4:6">
      <c r="D2374" s="32"/>
      <c r="F2374" s="32"/>
    </row>
    <row r="2375" spans="4:6">
      <c r="D2375" s="32"/>
      <c r="F2375" s="32"/>
    </row>
    <row r="2376" spans="4:6">
      <c r="D2376" s="32"/>
      <c r="F2376" s="32"/>
    </row>
    <row r="2377" spans="4:6">
      <c r="D2377" s="32"/>
      <c r="F2377" s="32"/>
    </row>
    <row r="2378" spans="4:6">
      <c r="D2378" s="32"/>
      <c r="F2378" s="32"/>
    </row>
    <row r="2379" spans="4:6">
      <c r="D2379" s="32"/>
      <c r="F2379" s="32"/>
    </row>
    <row r="2380" spans="4:6">
      <c r="D2380" s="32"/>
      <c r="F2380" s="32"/>
    </row>
    <row r="2381" spans="4:6">
      <c r="D2381" s="32"/>
      <c r="F2381" s="32"/>
    </row>
    <row r="2382" spans="4:6">
      <c r="D2382" s="32"/>
      <c r="F2382" s="32"/>
    </row>
    <row r="2383" spans="4:6">
      <c r="D2383" s="32"/>
      <c r="F2383" s="32"/>
    </row>
    <row r="2384" spans="4:6">
      <c r="D2384" s="32"/>
      <c r="F2384" s="32"/>
    </row>
    <row r="2385" spans="4:6">
      <c r="D2385" s="32"/>
      <c r="F2385" s="32"/>
    </row>
    <row r="2386" spans="4:6">
      <c r="D2386" s="32"/>
      <c r="F2386" s="32"/>
    </row>
    <row r="2387" spans="4:6">
      <c r="D2387" s="32"/>
      <c r="F2387" s="32"/>
    </row>
    <row r="2388" spans="4:6">
      <c r="D2388" s="32"/>
      <c r="F2388" s="32"/>
    </row>
    <row r="2389" spans="4:6">
      <c r="D2389" s="32"/>
      <c r="F2389" s="32"/>
    </row>
    <row r="2390" spans="4:6">
      <c r="D2390" s="32"/>
      <c r="F2390" s="32"/>
    </row>
    <row r="2391" spans="4:6">
      <c r="D2391" s="32"/>
      <c r="F2391" s="32"/>
    </row>
    <row r="2392" spans="4:6">
      <c r="D2392" s="32"/>
      <c r="F2392" s="32"/>
    </row>
    <row r="2393" spans="4:6">
      <c r="D2393" s="32"/>
      <c r="F2393" s="32"/>
    </row>
    <row r="2394" spans="4:6">
      <c r="D2394" s="32"/>
      <c r="F2394" s="32"/>
    </row>
    <row r="2395" spans="4:6">
      <c r="D2395" s="32"/>
      <c r="F2395" s="32"/>
    </row>
    <row r="2396" spans="4:6">
      <c r="D2396" s="32"/>
      <c r="F2396" s="32"/>
    </row>
    <row r="2397" spans="4:6">
      <c r="D2397" s="32"/>
      <c r="F2397" s="32"/>
    </row>
    <row r="2398" spans="4:6">
      <c r="D2398" s="32"/>
      <c r="F2398" s="32"/>
    </row>
    <row r="2399" spans="4:6">
      <c r="D2399" s="32"/>
      <c r="F2399" s="32"/>
    </row>
    <row r="2400" spans="4:6">
      <c r="D2400" s="32"/>
      <c r="F2400" s="32"/>
    </row>
    <row r="2401" spans="4:6">
      <c r="D2401" s="32"/>
      <c r="F2401" s="32"/>
    </row>
    <row r="2402" spans="4:6">
      <c r="D2402" s="32"/>
      <c r="F2402" s="32"/>
    </row>
    <row r="2403" spans="4:6">
      <c r="D2403" s="32"/>
      <c r="F2403" s="32"/>
    </row>
    <row r="2404" spans="4:6">
      <c r="D2404" s="32"/>
      <c r="F2404" s="32"/>
    </row>
    <row r="2405" spans="4:6">
      <c r="D2405" s="32"/>
      <c r="F2405" s="32"/>
    </row>
    <row r="2406" spans="4:6">
      <c r="D2406" s="32"/>
      <c r="F2406" s="32"/>
    </row>
    <row r="2407" spans="4:6">
      <c r="D2407" s="32"/>
      <c r="F2407" s="32"/>
    </row>
    <row r="2408" spans="4:6">
      <c r="D2408" s="32"/>
      <c r="F2408" s="32"/>
    </row>
    <row r="2409" spans="4:6">
      <c r="D2409" s="32"/>
      <c r="F2409" s="32"/>
    </row>
    <row r="2410" spans="4:6">
      <c r="D2410" s="32"/>
      <c r="F2410" s="32"/>
    </row>
    <row r="2411" spans="4:6">
      <c r="D2411" s="32"/>
      <c r="F2411" s="32"/>
    </row>
    <row r="2412" spans="4:6">
      <c r="D2412" s="32"/>
      <c r="F2412" s="32"/>
    </row>
    <row r="2413" spans="4:6">
      <c r="D2413" s="32"/>
      <c r="F2413" s="32"/>
    </row>
    <row r="2414" spans="4:6">
      <c r="D2414" s="32"/>
      <c r="F2414" s="32"/>
    </row>
    <row r="2415" spans="4:6">
      <c r="D2415" s="32"/>
      <c r="F2415" s="32"/>
    </row>
    <row r="2416" spans="4:6">
      <c r="D2416" s="32"/>
      <c r="F2416" s="32"/>
    </row>
    <row r="2417" spans="4:6">
      <c r="D2417" s="32"/>
      <c r="F2417" s="32"/>
    </row>
    <row r="2418" spans="4:6">
      <c r="D2418" s="32"/>
      <c r="F2418" s="32"/>
    </row>
    <row r="2419" spans="4:6">
      <c r="D2419" s="32"/>
      <c r="F2419" s="32"/>
    </row>
    <row r="2420" spans="4:6">
      <c r="D2420" s="32"/>
      <c r="F2420" s="32"/>
    </row>
    <row r="2421" spans="4:6">
      <c r="D2421" s="32"/>
      <c r="F2421" s="32"/>
    </row>
    <row r="2422" spans="4:6">
      <c r="D2422" s="32"/>
      <c r="F2422" s="32"/>
    </row>
    <row r="2423" spans="4:6">
      <c r="D2423" s="32"/>
      <c r="F2423" s="32"/>
    </row>
    <row r="2424" spans="4:6">
      <c r="D2424" s="32"/>
      <c r="F2424" s="32"/>
    </row>
    <row r="2425" spans="4:6">
      <c r="D2425" s="32"/>
      <c r="F2425" s="32"/>
    </row>
    <row r="2426" spans="4:6">
      <c r="D2426" s="32"/>
      <c r="F2426" s="32"/>
    </row>
    <row r="2427" spans="4:6">
      <c r="D2427" s="32"/>
      <c r="F2427" s="32"/>
    </row>
    <row r="2428" spans="4:6">
      <c r="D2428" s="32"/>
      <c r="F2428" s="32"/>
    </row>
    <row r="2429" spans="4:6">
      <c r="D2429" s="32"/>
      <c r="F2429" s="32"/>
    </row>
    <row r="2430" spans="4:6">
      <c r="D2430" s="32"/>
      <c r="F2430" s="32"/>
    </row>
    <row r="2431" spans="4:6">
      <c r="D2431" s="32"/>
      <c r="F2431" s="32"/>
    </row>
    <row r="2432" spans="4:6">
      <c r="D2432" s="32"/>
      <c r="F2432" s="32"/>
    </row>
    <row r="2433" spans="4:6">
      <c r="D2433" s="32"/>
      <c r="F2433" s="32"/>
    </row>
    <row r="2434" spans="4:6">
      <c r="D2434" s="32"/>
      <c r="F2434" s="32"/>
    </row>
    <row r="2435" spans="4:6">
      <c r="D2435" s="32"/>
      <c r="F2435" s="32"/>
    </row>
    <row r="2436" spans="4:6">
      <c r="D2436" s="32"/>
      <c r="F2436" s="32"/>
    </row>
    <row r="2437" spans="4:6">
      <c r="D2437" s="32"/>
      <c r="F2437" s="32"/>
    </row>
    <row r="2438" spans="4:6">
      <c r="D2438" s="32"/>
      <c r="F2438" s="32"/>
    </row>
    <row r="2439" spans="4:6">
      <c r="D2439" s="32"/>
      <c r="F2439" s="32"/>
    </row>
    <row r="2440" spans="4:6">
      <c r="D2440" s="32"/>
      <c r="F2440" s="32"/>
    </row>
    <row r="2441" spans="4:6">
      <c r="D2441" s="32"/>
      <c r="F2441" s="32"/>
    </row>
    <row r="2442" spans="4:6">
      <c r="D2442" s="32"/>
      <c r="F2442" s="32"/>
    </row>
    <row r="2443" spans="4:6">
      <c r="D2443" s="32"/>
      <c r="F2443" s="32"/>
    </row>
    <row r="2444" spans="4:6">
      <c r="D2444" s="32"/>
      <c r="F2444" s="32"/>
    </row>
    <row r="2445" spans="4:6">
      <c r="D2445" s="32"/>
      <c r="F2445" s="32"/>
    </row>
    <row r="2446" spans="4:6">
      <c r="D2446" s="32"/>
      <c r="F2446" s="32"/>
    </row>
    <row r="2447" spans="4:6">
      <c r="D2447" s="32"/>
      <c r="F2447" s="32"/>
    </row>
    <row r="2448" spans="4:6">
      <c r="D2448" s="32"/>
      <c r="F2448" s="32"/>
    </row>
    <row r="2449" spans="4:6">
      <c r="D2449" s="32"/>
      <c r="F2449" s="32"/>
    </row>
    <row r="2450" spans="4:6">
      <c r="D2450" s="32"/>
      <c r="F2450" s="32"/>
    </row>
    <row r="2451" spans="4:6">
      <c r="D2451" s="32"/>
      <c r="F2451" s="32"/>
    </row>
    <row r="2452" spans="4:6">
      <c r="D2452" s="32"/>
      <c r="F2452" s="32"/>
    </row>
    <row r="2453" spans="4:6">
      <c r="D2453" s="32"/>
      <c r="F2453" s="32"/>
    </row>
    <row r="2454" spans="4:6">
      <c r="D2454" s="32"/>
      <c r="F2454" s="32"/>
    </row>
    <row r="2455" spans="4:6">
      <c r="D2455" s="32"/>
      <c r="F2455" s="32"/>
    </row>
    <row r="2456" spans="4:6">
      <c r="D2456" s="32"/>
      <c r="F2456" s="32"/>
    </row>
    <row r="2457" spans="4:6">
      <c r="D2457" s="32"/>
      <c r="F2457" s="32"/>
    </row>
    <row r="2458" spans="4:6">
      <c r="D2458" s="32"/>
      <c r="F2458" s="32"/>
    </row>
    <row r="2459" spans="4:6">
      <c r="D2459" s="32"/>
      <c r="F2459" s="32"/>
    </row>
    <row r="2460" spans="4:6">
      <c r="D2460" s="32"/>
      <c r="F2460" s="32"/>
    </row>
    <row r="2461" spans="4:6">
      <c r="D2461" s="32"/>
      <c r="F2461" s="32"/>
    </row>
    <row r="2462" spans="4:6">
      <c r="D2462" s="32"/>
      <c r="F2462" s="32"/>
    </row>
    <row r="2463" spans="4:6">
      <c r="D2463" s="32"/>
      <c r="F2463" s="32"/>
    </row>
    <row r="2464" spans="4:6">
      <c r="D2464" s="32"/>
      <c r="F2464" s="32"/>
    </row>
    <row r="2465" spans="4:6">
      <c r="D2465" s="32"/>
      <c r="F2465" s="32"/>
    </row>
    <row r="2466" spans="4:6">
      <c r="D2466" s="32"/>
      <c r="F2466" s="32"/>
    </row>
    <row r="2467" spans="4:6">
      <c r="D2467" s="32"/>
      <c r="F2467" s="32"/>
    </row>
    <row r="2468" spans="4:6">
      <c r="D2468" s="32"/>
      <c r="F2468" s="32"/>
    </row>
    <row r="2469" spans="4:6">
      <c r="D2469" s="32"/>
      <c r="F2469" s="32"/>
    </row>
    <row r="2470" spans="4:6">
      <c r="D2470" s="32"/>
      <c r="F2470" s="32"/>
    </row>
    <row r="2471" spans="4:6">
      <c r="D2471" s="32"/>
      <c r="F2471" s="32"/>
    </row>
    <row r="2472" spans="4:6">
      <c r="D2472" s="32"/>
      <c r="F2472" s="32"/>
    </row>
    <row r="2473" spans="4:6">
      <c r="D2473" s="32"/>
      <c r="F2473" s="32"/>
    </row>
    <row r="2474" spans="4:6">
      <c r="D2474" s="32"/>
      <c r="F2474" s="32"/>
    </row>
    <row r="2475" spans="4:6">
      <c r="D2475" s="32"/>
      <c r="F2475" s="32"/>
    </row>
    <row r="2476" spans="4:6">
      <c r="D2476" s="32"/>
      <c r="F2476" s="32"/>
    </row>
    <row r="2477" spans="4:6">
      <c r="D2477" s="32"/>
      <c r="F2477" s="32"/>
    </row>
    <row r="2478" spans="4:6">
      <c r="D2478" s="32"/>
      <c r="F2478" s="32"/>
    </row>
    <row r="2479" spans="4:6">
      <c r="D2479" s="32"/>
      <c r="F2479" s="32"/>
    </row>
    <row r="2480" spans="4:6">
      <c r="D2480" s="32"/>
      <c r="F2480" s="32"/>
    </row>
    <row r="2481" spans="4:6">
      <c r="D2481" s="32"/>
      <c r="F2481" s="32"/>
    </row>
    <row r="2482" spans="4:6">
      <c r="D2482" s="32"/>
      <c r="F2482" s="32"/>
    </row>
    <row r="2483" spans="4:6">
      <c r="D2483" s="32"/>
      <c r="F2483" s="32"/>
    </row>
    <row r="2484" spans="4:6">
      <c r="D2484" s="32"/>
      <c r="F2484" s="32"/>
    </row>
    <row r="2485" spans="4:6">
      <c r="D2485" s="32"/>
      <c r="F2485" s="32"/>
    </row>
    <row r="2486" spans="4:6">
      <c r="D2486" s="32"/>
      <c r="F2486" s="32"/>
    </row>
    <row r="2487" spans="4:6">
      <c r="D2487" s="32"/>
      <c r="F2487" s="32"/>
    </row>
    <row r="2488" spans="4:6">
      <c r="D2488" s="32"/>
      <c r="F2488" s="32"/>
    </row>
    <row r="2489" spans="4:6">
      <c r="D2489" s="32"/>
      <c r="F2489" s="32"/>
    </row>
    <row r="2490" spans="4:6">
      <c r="D2490" s="32"/>
      <c r="F2490" s="32"/>
    </row>
    <row r="2491" spans="4:6">
      <c r="D2491" s="32"/>
      <c r="F2491" s="32"/>
    </row>
    <row r="2492" spans="4:6">
      <c r="D2492" s="32"/>
      <c r="F2492" s="32"/>
    </row>
    <row r="2493" spans="4:6">
      <c r="D2493" s="32"/>
      <c r="F2493" s="32"/>
    </row>
    <row r="2494" spans="4:6">
      <c r="D2494" s="32"/>
      <c r="F2494" s="32"/>
    </row>
    <row r="2495" spans="4:6">
      <c r="D2495" s="32"/>
      <c r="F2495" s="32"/>
    </row>
    <row r="2496" spans="4:6">
      <c r="D2496" s="32"/>
      <c r="F2496" s="32"/>
    </row>
    <row r="2497" spans="4:6">
      <c r="D2497" s="32"/>
      <c r="F2497" s="32"/>
    </row>
    <row r="2498" spans="4:6">
      <c r="D2498" s="32"/>
      <c r="F2498" s="32"/>
    </row>
    <row r="2499" spans="4:6">
      <c r="D2499" s="32"/>
      <c r="F2499" s="32"/>
    </row>
    <row r="2500" spans="4:6">
      <c r="D2500" s="32"/>
      <c r="F2500" s="32"/>
    </row>
    <row r="2501" spans="4:6">
      <c r="D2501" s="32"/>
      <c r="F2501" s="32"/>
    </row>
    <row r="2502" spans="4:6">
      <c r="D2502" s="32"/>
      <c r="F2502" s="32"/>
    </row>
    <row r="2503" spans="4:6">
      <c r="D2503" s="32"/>
      <c r="F2503" s="32"/>
    </row>
    <row r="2504" spans="4:6">
      <c r="D2504" s="32"/>
      <c r="F2504" s="32"/>
    </row>
    <row r="2505" spans="4:6">
      <c r="D2505" s="32"/>
      <c r="F2505" s="32"/>
    </row>
    <row r="2506" spans="4:6">
      <c r="D2506" s="32"/>
      <c r="F2506" s="32"/>
    </row>
    <row r="2507" spans="4:6">
      <c r="D2507" s="32"/>
      <c r="F2507" s="32"/>
    </row>
    <row r="2508" spans="4:6">
      <c r="D2508" s="32"/>
      <c r="F2508" s="32"/>
    </row>
    <row r="2509" spans="4:6">
      <c r="D2509" s="32"/>
      <c r="F2509" s="32"/>
    </row>
    <row r="2510" spans="4:6">
      <c r="D2510" s="32"/>
      <c r="F2510" s="32"/>
    </row>
    <row r="2511" spans="4:6">
      <c r="D2511" s="32"/>
      <c r="F2511" s="32"/>
    </row>
    <row r="2512" spans="4:6">
      <c r="D2512" s="32"/>
      <c r="F2512" s="32"/>
    </row>
    <row r="2513" spans="4:6">
      <c r="D2513" s="32"/>
      <c r="F2513" s="32"/>
    </row>
    <row r="2514" spans="4:6">
      <c r="D2514" s="32"/>
      <c r="F2514" s="32"/>
    </row>
    <row r="2515" spans="4:6">
      <c r="D2515" s="32"/>
      <c r="F2515" s="32"/>
    </row>
    <row r="2516" spans="4:6">
      <c r="D2516" s="32"/>
      <c r="F2516" s="32"/>
    </row>
    <row r="2517" spans="4:6">
      <c r="D2517" s="32"/>
      <c r="F2517" s="32"/>
    </row>
    <row r="2518" spans="4:6">
      <c r="D2518" s="32"/>
      <c r="F2518" s="32"/>
    </row>
    <row r="2519" spans="4:6">
      <c r="D2519" s="32"/>
      <c r="F2519" s="32"/>
    </row>
    <row r="2520" spans="4:6">
      <c r="D2520" s="32"/>
      <c r="F2520" s="32"/>
    </row>
    <row r="2521" spans="4:6">
      <c r="D2521" s="32"/>
      <c r="F2521" s="32"/>
    </row>
    <row r="2522" spans="4:6">
      <c r="D2522" s="32"/>
      <c r="F2522" s="32"/>
    </row>
    <row r="2523" spans="4:6">
      <c r="D2523" s="32"/>
      <c r="F2523" s="32"/>
    </row>
    <row r="2524" spans="4:6">
      <c r="D2524" s="32"/>
      <c r="F2524" s="32"/>
    </row>
    <row r="2525" spans="4:6">
      <c r="D2525" s="32"/>
      <c r="F2525" s="32"/>
    </row>
    <row r="2526" spans="4:6">
      <c r="D2526" s="32"/>
      <c r="F2526" s="32"/>
    </row>
    <row r="2527" spans="4:6">
      <c r="D2527" s="32"/>
      <c r="F2527" s="32"/>
    </row>
    <row r="2528" spans="4:6">
      <c r="D2528" s="32"/>
      <c r="F2528" s="32"/>
    </row>
    <row r="2529" spans="4:6">
      <c r="D2529" s="32"/>
      <c r="F2529" s="32"/>
    </row>
    <row r="2530" spans="4:6">
      <c r="D2530" s="32"/>
      <c r="F2530" s="32"/>
    </row>
    <row r="2531" spans="4:6">
      <c r="D2531" s="32"/>
      <c r="F2531" s="32"/>
    </row>
    <row r="2532" spans="4:6">
      <c r="D2532" s="32"/>
      <c r="F2532" s="32"/>
    </row>
    <row r="2533" spans="4:6">
      <c r="D2533" s="32"/>
      <c r="F2533" s="32"/>
    </row>
    <row r="2534" spans="4:6">
      <c r="D2534" s="32"/>
      <c r="F2534" s="32"/>
    </row>
    <row r="2535" spans="4:6">
      <c r="D2535" s="32"/>
      <c r="F2535" s="32"/>
    </row>
    <row r="2536" spans="4:6">
      <c r="D2536" s="32"/>
      <c r="F2536" s="32"/>
    </row>
    <row r="2537" spans="4:6">
      <c r="D2537" s="32"/>
      <c r="F2537" s="32"/>
    </row>
    <row r="2538" spans="4:6">
      <c r="D2538" s="32"/>
      <c r="F2538" s="32"/>
    </row>
    <row r="2539" spans="4:6">
      <c r="D2539" s="32"/>
      <c r="F2539" s="32"/>
    </row>
    <row r="2540" spans="4:6">
      <c r="D2540" s="32"/>
      <c r="F2540" s="32"/>
    </row>
    <row r="2541" spans="4:6">
      <c r="D2541" s="32"/>
      <c r="F2541" s="32"/>
    </row>
    <row r="2542" spans="4:6">
      <c r="D2542" s="32"/>
      <c r="F2542" s="32"/>
    </row>
    <row r="2543" spans="4:6">
      <c r="D2543" s="32"/>
      <c r="F2543" s="32"/>
    </row>
    <row r="2544" spans="4:6">
      <c r="D2544" s="32"/>
      <c r="F2544" s="32"/>
    </row>
    <row r="2545" spans="4:6">
      <c r="D2545" s="32"/>
      <c r="F2545" s="32"/>
    </row>
    <row r="2546" spans="4:6">
      <c r="D2546" s="32"/>
      <c r="F2546" s="32"/>
    </row>
    <row r="2547" spans="4:6">
      <c r="D2547" s="32"/>
      <c r="F2547" s="32"/>
    </row>
    <row r="2548" spans="4:6">
      <c r="D2548" s="32"/>
      <c r="F2548" s="32"/>
    </row>
    <row r="2549" spans="4:6">
      <c r="D2549" s="32"/>
      <c r="F2549" s="32"/>
    </row>
    <row r="2550" spans="4:6">
      <c r="D2550" s="32"/>
      <c r="F2550" s="32"/>
    </row>
    <row r="2551" spans="4:6">
      <c r="D2551" s="32"/>
      <c r="F2551" s="32"/>
    </row>
    <row r="2552" spans="4:6">
      <c r="D2552" s="32"/>
      <c r="F2552" s="32"/>
    </row>
    <row r="2553" spans="4:6">
      <c r="D2553" s="32"/>
      <c r="F2553" s="32"/>
    </row>
    <row r="2554" spans="4:6">
      <c r="D2554" s="32"/>
      <c r="F2554" s="32"/>
    </row>
    <row r="2555" spans="4:6">
      <c r="D2555" s="32"/>
      <c r="F2555" s="32"/>
    </row>
    <row r="2556" spans="4:6">
      <c r="D2556" s="32"/>
      <c r="F2556" s="32"/>
    </row>
    <row r="2557" spans="4:6">
      <c r="D2557" s="32"/>
      <c r="F2557" s="32"/>
    </row>
    <row r="2558" spans="4:6">
      <c r="D2558" s="32"/>
      <c r="F2558" s="32"/>
    </row>
    <row r="2559" spans="4:6">
      <c r="D2559" s="32"/>
      <c r="F2559" s="32"/>
    </row>
    <row r="2560" spans="4:6">
      <c r="D2560" s="32"/>
      <c r="F2560" s="32"/>
    </row>
    <row r="2561" spans="4:6">
      <c r="D2561" s="32"/>
      <c r="F2561" s="32"/>
    </row>
    <row r="2562" spans="4:6">
      <c r="D2562" s="32"/>
      <c r="F2562" s="32"/>
    </row>
    <row r="2563" spans="4:6">
      <c r="D2563" s="32"/>
      <c r="F2563" s="32"/>
    </row>
    <row r="2564" spans="4:6">
      <c r="D2564" s="32"/>
      <c r="F2564" s="32"/>
    </row>
    <row r="2565" spans="4:6">
      <c r="D2565" s="32"/>
      <c r="F2565" s="32"/>
    </row>
    <row r="2566" spans="4:6">
      <c r="D2566" s="32"/>
      <c r="F2566" s="32"/>
    </row>
    <row r="2567" spans="4:6">
      <c r="D2567" s="32"/>
      <c r="F2567" s="32"/>
    </row>
    <row r="2568" spans="4:6">
      <c r="D2568" s="32"/>
      <c r="F2568" s="32"/>
    </row>
    <row r="2569" spans="4:6">
      <c r="D2569" s="32"/>
      <c r="F2569" s="32"/>
    </row>
    <row r="2570" spans="4:6">
      <c r="D2570" s="32"/>
      <c r="F2570" s="32"/>
    </row>
    <row r="2571" spans="4:6">
      <c r="D2571" s="32"/>
      <c r="F2571" s="32"/>
    </row>
    <row r="2572" spans="4:6">
      <c r="D2572" s="32"/>
      <c r="F2572" s="32"/>
    </row>
    <row r="2573" spans="4:6">
      <c r="D2573" s="32"/>
      <c r="F2573" s="32"/>
    </row>
    <row r="2574" spans="4:6">
      <c r="D2574" s="32"/>
      <c r="F2574" s="32"/>
    </row>
    <row r="2575" spans="4:6">
      <c r="D2575" s="32"/>
      <c r="F2575" s="32"/>
    </row>
    <row r="2576" spans="4:6">
      <c r="D2576" s="32"/>
      <c r="F2576" s="32"/>
    </row>
    <row r="2577" spans="4:6">
      <c r="D2577" s="32"/>
      <c r="F2577" s="32"/>
    </row>
    <row r="2578" spans="4:6">
      <c r="D2578" s="32"/>
      <c r="F2578" s="32"/>
    </row>
    <row r="2579" spans="4:6">
      <c r="D2579" s="32"/>
      <c r="F2579" s="32"/>
    </row>
    <row r="2580" spans="4:6">
      <c r="D2580" s="32"/>
      <c r="F2580" s="32"/>
    </row>
    <row r="2581" spans="4:6">
      <c r="D2581" s="32"/>
      <c r="F2581" s="32"/>
    </row>
    <row r="2582" spans="4:6">
      <c r="D2582" s="32"/>
      <c r="F2582" s="32"/>
    </row>
    <row r="2583" spans="4:6">
      <c r="D2583" s="32"/>
      <c r="F2583" s="32"/>
    </row>
    <row r="2584" spans="4:6">
      <c r="D2584" s="32"/>
      <c r="F2584" s="32"/>
    </row>
    <row r="2585" spans="4:6">
      <c r="D2585" s="32"/>
      <c r="F2585" s="32"/>
    </row>
    <row r="2586" spans="4:6">
      <c r="D2586" s="32"/>
      <c r="F2586" s="32"/>
    </row>
    <row r="2587" spans="4:6">
      <c r="D2587" s="32"/>
      <c r="F2587" s="32"/>
    </row>
    <row r="2588" spans="4:6">
      <c r="D2588" s="32"/>
      <c r="F2588" s="32"/>
    </row>
    <row r="2589" spans="4:6">
      <c r="D2589" s="32"/>
      <c r="F2589" s="32"/>
    </row>
    <row r="2590" spans="4:6">
      <c r="D2590" s="32"/>
      <c r="F2590" s="32"/>
    </row>
    <row r="2591" spans="4:6">
      <c r="D2591" s="32"/>
      <c r="F2591" s="32"/>
    </row>
    <row r="2592" spans="4:6">
      <c r="D2592" s="32"/>
      <c r="F2592" s="32"/>
    </row>
    <row r="2593" spans="4:6">
      <c r="D2593" s="32"/>
      <c r="F2593" s="32"/>
    </row>
    <row r="2594" spans="4:6">
      <c r="D2594" s="32"/>
      <c r="F2594" s="32"/>
    </row>
    <row r="2595" spans="4:6">
      <c r="D2595" s="32"/>
      <c r="F2595" s="32"/>
    </row>
    <row r="2596" spans="4:6">
      <c r="D2596" s="32"/>
      <c r="F2596" s="32"/>
    </row>
    <row r="2597" spans="4:6">
      <c r="D2597" s="32"/>
      <c r="F2597" s="32"/>
    </row>
    <row r="2598" spans="4:6">
      <c r="D2598" s="32"/>
      <c r="F2598" s="32"/>
    </row>
    <row r="2599" spans="4:6">
      <c r="D2599" s="32"/>
      <c r="F2599" s="32"/>
    </row>
    <row r="2600" spans="4:6">
      <c r="D2600" s="32"/>
      <c r="F2600" s="32"/>
    </row>
    <row r="2601" spans="4:6">
      <c r="D2601" s="32"/>
      <c r="F2601" s="32"/>
    </row>
    <row r="2602" spans="4:6">
      <c r="D2602" s="32"/>
      <c r="F2602" s="32"/>
    </row>
    <row r="2603" spans="4:6">
      <c r="D2603" s="32"/>
      <c r="F2603" s="32"/>
    </row>
    <row r="2604" spans="4:6">
      <c r="D2604" s="32"/>
      <c r="F2604" s="32"/>
    </row>
    <row r="2605" spans="4:6">
      <c r="D2605" s="32"/>
      <c r="F2605" s="32"/>
    </row>
    <row r="2606" spans="4:6">
      <c r="D2606" s="32"/>
      <c r="F2606" s="32"/>
    </row>
    <row r="2607" spans="4:6">
      <c r="D2607" s="32"/>
      <c r="F2607" s="32"/>
    </row>
    <row r="2608" spans="4:6">
      <c r="D2608" s="32"/>
      <c r="F2608" s="32"/>
    </row>
    <row r="2609" spans="4:6">
      <c r="D2609" s="32"/>
      <c r="F2609" s="32"/>
    </row>
    <row r="2610" spans="4:6">
      <c r="D2610" s="32"/>
      <c r="F2610" s="32"/>
    </row>
    <row r="2611" spans="4:6">
      <c r="D2611" s="32"/>
      <c r="F2611" s="32"/>
    </row>
    <row r="2612" spans="4:6">
      <c r="D2612" s="32"/>
      <c r="F2612" s="32"/>
    </row>
    <row r="2613" spans="4:6">
      <c r="D2613" s="32"/>
      <c r="F2613" s="32"/>
    </row>
    <row r="2614" spans="4:6">
      <c r="D2614" s="32"/>
      <c r="F2614" s="32"/>
    </row>
    <row r="2615" spans="4:6">
      <c r="D2615" s="32"/>
      <c r="F2615" s="32"/>
    </row>
    <row r="2616" spans="4:6">
      <c r="D2616" s="32"/>
      <c r="F2616" s="32"/>
    </row>
    <row r="2617" spans="4:6">
      <c r="D2617" s="32"/>
      <c r="F2617" s="32"/>
    </row>
    <row r="2618" spans="4:6">
      <c r="D2618" s="32"/>
      <c r="F2618" s="32"/>
    </row>
    <row r="2619" spans="4:6">
      <c r="D2619" s="32"/>
      <c r="F2619" s="32"/>
    </row>
    <row r="2620" spans="4:6">
      <c r="D2620" s="32"/>
      <c r="F2620" s="32"/>
    </row>
    <row r="2621" spans="4:6">
      <c r="D2621" s="32"/>
      <c r="F2621" s="32"/>
    </row>
    <row r="2622" spans="4:6">
      <c r="D2622" s="32"/>
      <c r="F2622" s="32"/>
    </row>
    <row r="2623" spans="4:6">
      <c r="D2623" s="32"/>
      <c r="F2623" s="32"/>
    </row>
    <row r="2624" spans="4:6">
      <c r="D2624" s="32"/>
      <c r="F2624" s="32"/>
    </row>
    <row r="2625" spans="4:6">
      <c r="D2625" s="32"/>
      <c r="F2625" s="32"/>
    </row>
    <row r="2626" spans="4:6">
      <c r="D2626" s="32"/>
      <c r="F2626" s="32"/>
    </row>
    <row r="2627" spans="4:6">
      <c r="D2627" s="32"/>
      <c r="F2627" s="32"/>
    </row>
    <row r="2628" spans="4:6">
      <c r="D2628" s="32"/>
      <c r="F2628" s="32"/>
    </row>
    <row r="2629" spans="4:6">
      <c r="D2629" s="32"/>
      <c r="F2629" s="32"/>
    </row>
    <row r="2630" spans="4:6">
      <c r="D2630" s="32"/>
      <c r="F2630" s="32"/>
    </row>
    <row r="2631" spans="4:6">
      <c r="D2631" s="32"/>
      <c r="F2631" s="32"/>
    </row>
    <row r="2632" spans="4:6">
      <c r="D2632" s="32"/>
      <c r="F2632" s="32"/>
    </row>
    <row r="2633" spans="4:6">
      <c r="D2633" s="32"/>
      <c r="F2633" s="32"/>
    </row>
    <row r="2634" spans="4:6">
      <c r="D2634" s="32"/>
      <c r="F2634" s="32"/>
    </row>
    <row r="2635" spans="4:6">
      <c r="D2635" s="32"/>
      <c r="F2635" s="32"/>
    </row>
    <row r="2636" spans="4:6">
      <c r="D2636" s="32"/>
      <c r="F2636" s="32"/>
    </row>
    <row r="2637" spans="4:6">
      <c r="D2637" s="32"/>
      <c r="F2637" s="32"/>
    </row>
    <row r="2638" spans="4:6">
      <c r="D2638" s="32"/>
      <c r="F2638" s="32"/>
    </row>
    <row r="2639" spans="4:6">
      <c r="D2639" s="32"/>
      <c r="F2639" s="32"/>
    </row>
    <row r="2640" spans="4:6">
      <c r="D2640" s="32"/>
      <c r="F2640" s="32"/>
    </row>
    <row r="2641" spans="4:6">
      <c r="D2641" s="32"/>
      <c r="F2641" s="32"/>
    </row>
    <row r="2642" spans="4:6">
      <c r="D2642" s="32"/>
      <c r="F2642" s="32"/>
    </row>
    <row r="2643" spans="4:6">
      <c r="D2643" s="32"/>
      <c r="F2643" s="32"/>
    </row>
    <row r="2644" spans="4:6">
      <c r="D2644" s="32"/>
      <c r="F2644" s="32"/>
    </row>
    <row r="2645" spans="4:6">
      <c r="D2645" s="32"/>
      <c r="F2645" s="32"/>
    </row>
    <row r="2646" spans="4:6">
      <c r="D2646" s="32"/>
      <c r="F2646" s="32"/>
    </row>
    <row r="2647" spans="4:6">
      <c r="D2647" s="32"/>
      <c r="F2647" s="32"/>
    </row>
    <row r="2648" spans="4:6">
      <c r="D2648" s="32"/>
      <c r="F2648" s="32"/>
    </row>
    <row r="2649" spans="4:6">
      <c r="D2649" s="32"/>
      <c r="F2649" s="32"/>
    </row>
    <row r="2650" spans="4:6">
      <c r="D2650" s="32"/>
      <c r="F2650" s="32"/>
    </row>
    <row r="2651" spans="4:6">
      <c r="D2651" s="32"/>
      <c r="F2651" s="32"/>
    </row>
    <row r="2652" spans="4:6">
      <c r="D2652" s="32"/>
      <c r="F2652" s="32"/>
    </row>
    <row r="2653" spans="4:6">
      <c r="D2653" s="32"/>
      <c r="F2653" s="32"/>
    </row>
    <row r="2654" spans="4:6">
      <c r="D2654" s="32"/>
      <c r="F2654" s="32"/>
    </row>
    <row r="2655" spans="4:6">
      <c r="D2655" s="32"/>
      <c r="F2655" s="32"/>
    </row>
    <row r="2656" spans="4:6">
      <c r="D2656" s="32"/>
      <c r="F2656" s="32"/>
    </row>
    <row r="2657" spans="4:6">
      <c r="D2657" s="32"/>
      <c r="F2657" s="32"/>
    </row>
    <row r="2658" spans="4:6">
      <c r="D2658" s="32"/>
      <c r="F2658" s="32"/>
    </row>
    <row r="2659" spans="4:6">
      <c r="D2659" s="32"/>
      <c r="F2659" s="32"/>
    </row>
    <row r="2660" spans="4:6">
      <c r="D2660" s="32"/>
      <c r="F2660" s="32"/>
    </row>
    <row r="2661" spans="4:6">
      <c r="D2661" s="32"/>
      <c r="F2661" s="32"/>
    </row>
    <row r="2662" spans="4:6">
      <c r="D2662" s="32"/>
      <c r="F2662" s="32"/>
    </row>
    <row r="2663" spans="4:6">
      <c r="D2663" s="32"/>
      <c r="F2663" s="32"/>
    </row>
    <row r="2664" spans="4:6">
      <c r="D2664" s="32"/>
      <c r="F2664" s="32"/>
    </row>
    <row r="2665" spans="4:6">
      <c r="D2665" s="32"/>
      <c r="F2665" s="32"/>
    </row>
    <row r="2666" spans="4:6">
      <c r="D2666" s="32"/>
      <c r="F2666" s="32"/>
    </row>
    <row r="2667" spans="4:6">
      <c r="D2667" s="32"/>
      <c r="F2667" s="32"/>
    </row>
    <row r="2668" spans="4:6">
      <c r="D2668" s="32"/>
      <c r="F2668" s="32"/>
    </row>
    <row r="2669" spans="4:6">
      <c r="D2669" s="32"/>
      <c r="F2669" s="32"/>
    </row>
    <row r="2670" spans="4:6">
      <c r="D2670" s="32"/>
      <c r="F2670" s="32"/>
    </row>
    <row r="2671" spans="4:6">
      <c r="D2671" s="32"/>
      <c r="F2671" s="32"/>
    </row>
    <row r="2672" spans="4:6">
      <c r="D2672" s="32"/>
      <c r="F2672" s="32"/>
    </row>
    <row r="2673" spans="4:6">
      <c r="D2673" s="32"/>
      <c r="F2673" s="32"/>
    </row>
    <row r="2674" spans="4:6">
      <c r="D2674" s="32"/>
      <c r="F2674" s="32"/>
    </row>
    <row r="2675" spans="4:6">
      <c r="D2675" s="32"/>
      <c r="F2675" s="32"/>
    </row>
    <row r="2676" spans="4:6">
      <c r="D2676" s="32"/>
      <c r="F2676" s="32"/>
    </row>
    <row r="2677" spans="4:6">
      <c r="D2677" s="32"/>
      <c r="F2677" s="32"/>
    </row>
    <row r="2678" spans="4:6">
      <c r="D2678" s="32"/>
      <c r="F2678" s="32"/>
    </row>
    <row r="2679" spans="4:6">
      <c r="D2679" s="32"/>
      <c r="F2679" s="32"/>
    </row>
    <row r="2680" spans="4:6">
      <c r="D2680" s="32"/>
      <c r="F2680" s="32"/>
    </row>
    <row r="2681" spans="4:6">
      <c r="D2681" s="32"/>
      <c r="F2681" s="32"/>
    </row>
    <row r="2682" spans="4:6">
      <c r="D2682" s="32"/>
      <c r="F2682" s="32"/>
    </row>
    <row r="2683" spans="4:6">
      <c r="D2683" s="32"/>
      <c r="F2683" s="32"/>
    </row>
    <row r="2684" spans="4:6">
      <c r="D2684" s="32"/>
      <c r="F2684" s="32"/>
    </row>
    <row r="2685" spans="4:6">
      <c r="D2685" s="32"/>
      <c r="F2685" s="32"/>
    </row>
    <row r="2686" spans="4:6">
      <c r="D2686" s="32"/>
      <c r="F2686" s="32"/>
    </row>
    <row r="2687" spans="4:6">
      <c r="D2687" s="32"/>
      <c r="F2687" s="32"/>
    </row>
    <row r="2688" spans="4:6">
      <c r="D2688" s="32"/>
      <c r="F2688" s="32"/>
    </row>
    <row r="2689" spans="4:6">
      <c r="D2689" s="32"/>
      <c r="F2689" s="32"/>
    </row>
    <row r="2690" spans="4:6">
      <c r="D2690" s="32"/>
      <c r="F2690" s="32"/>
    </row>
    <row r="2691" spans="4:6">
      <c r="D2691" s="32"/>
      <c r="F2691" s="32"/>
    </row>
    <row r="2692" spans="4:6">
      <c r="D2692" s="32"/>
      <c r="F2692" s="32"/>
    </row>
    <row r="2693" spans="4:6">
      <c r="D2693" s="32"/>
      <c r="F2693" s="32"/>
    </row>
    <row r="2694" spans="4:6">
      <c r="D2694" s="32"/>
      <c r="F2694" s="32"/>
    </row>
    <row r="2695" spans="4:6">
      <c r="D2695" s="32"/>
      <c r="F2695" s="32"/>
    </row>
    <row r="2696" spans="4:6">
      <c r="D2696" s="32"/>
      <c r="F2696" s="32"/>
    </row>
    <row r="2697" spans="4:6">
      <c r="D2697" s="32"/>
      <c r="F2697" s="32"/>
    </row>
    <row r="2698" spans="4:6">
      <c r="D2698" s="32"/>
      <c r="F2698" s="32"/>
    </row>
    <row r="2699" spans="4:6">
      <c r="D2699" s="32"/>
      <c r="F2699" s="32"/>
    </row>
    <row r="2700" spans="4:6">
      <c r="D2700" s="32"/>
      <c r="F2700" s="32"/>
    </row>
    <row r="2701" spans="4:6">
      <c r="D2701" s="32"/>
      <c r="F2701" s="32"/>
    </row>
    <row r="2702" spans="4:6">
      <c r="D2702" s="32"/>
      <c r="F2702" s="32"/>
    </row>
    <row r="2703" spans="4:6">
      <c r="D2703" s="32"/>
      <c r="F2703" s="32"/>
    </row>
    <row r="2704" spans="4:6">
      <c r="D2704" s="32"/>
      <c r="F2704" s="32"/>
    </row>
    <row r="2705" spans="4:6">
      <c r="D2705" s="32"/>
      <c r="F2705" s="32"/>
    </row>
    <row r="2706" spans="4:6">
      <c r="D2706" s="32"/>
      <c r="F2706" s="32"/>
    </row>
    <row r="2707" spans="4:6">
      <c r="D2707" s="32"/>
      <c r="F2707" s="32"/>
    </row>
    <row r="2708" spans="4:6">
      <c r="D2708" s="32"/>
      <c r="F2708" s="32"/>
    </row>
    <row r="2709" spans="4:6">
      <c r="D2709" s="32"/>
      <c r="F2709" s="32"/>
    </row>
    <row r="2710" spans="4:6">
      <c r="D2710" s="32"/>
      <c r="F2710" s="32"/>
    </row>
    <row r="2711" spans="4:6">
      <c r="D2711" s="32"/>
      <c r="F2711" s="32"/>
    </row>
    <row r="2712" spans="4:6">
      <c r="D2712" s="32"/>
      <c r="F2712" s="32"/>
    </row>
    <row r="2713" spans="4:6">
      <c r="D2713" s="32"/>
      <c r="F2713" s="32"/>
    </row>
    <row r="2714" spans="4:6">
      <c r="D2714" s="32"/>
      <c r="F2714" s="32"/>
    </row>
    <row r="2715" spans="4:6">
      <c r="D2715" s="32"/>
      <c r="F2715" s="32"/>
    </row>
    <row r="2716" spans="4:6">
      <c r="D2716" s="32"/>
      <c r="F2716" s="32"/>
    </row>
    <row r="2717" spans="4:6">
      <c r="D2717" s="32"/>
      <c r="F2717" s="32"/>
    </row>
    <row r="2718" spans="4:6">
      <c r="D2718" s="32"/>
      <c r="F2718" s="32"/>
    </row>
    <row r="2719" spans="4:6">
      <c r="D2719" s="32"/>
      <c r="F2719" s="32"/>
    </row>
    <row r="2720" spans="4:6">
      <c r="D2720" s="32"/>
      <c r="F2720" s="32"/>
    </row>
    <row r="2721" spans="4:6">
      <c r="D2721" s="32"/>
      <c r="F2721" s="32"/>
    </row>
    <row r="2722" spans="4:6">
      <c r="D2722" s="32"/>
      <c r="F2722" s="32"/>
    </row>
    <row r="2723" spans="4:6">
      <c r="D2723" s="32"/>
      <c r="F2723" s="32"/>
    </row>
    <row r="2724" spans="4:6">
      <c r="D2724" s="32"/>
      <c r="F2724" s="32"/>
    </row>
    <row r="2725" spans="4:6">
      <c r="D2725" s="32"/>
      <c r="F2725" s="32"/>
    </row>
    <row r="2726" spans="4:6">
      <c r="D2726" s="32"/>
      <c r="F2726" s="32"/>
    </row>
    <row r="2727" spans="4:6">
      <c r="D2727" s="32"/>
      <c r="F2727" s="32"/>
    </row>
    <row r="2728" spans="4:6">
      <c r="D2728" s="32"/>
      <c r="F2728" s="32"/>
    </row>
    <row r="2729" spans="4:6">
      <c r="D2729" s="32"/>
      <c r="F2729" s="32"/>
    </row>
    <row r="2730" spans="4:6">
      <c r="D2730" s="32"/>
      <c r="F2730" s="32"/>
    </row>
    <row r="2731" spans="4:6">
      <c r="D2731" s="32"/>
      <c r="F2731" s="32"/>
    </row>
    <row r="2732" spans="4:6">
      <c r="D2732" s="32"/>
      <c r="F2732" s="32"/>
    </row>
    <row r="2733" spans="4:6">
      <c r="D2733" s="32"/>
      <c r="F2733" s="32"/>
    </row>
    <row r="2734" spans="4:6">
      <c r="D2734" s="32"/>
      <c r="F2734" s="32"/>
    </row>
    <row r="2735" spans="4:6">
      <c r="D2735" s="32"/>
      <c r="F2735" s="32"/>
    </row>
    <row r="2736" spans="4:6">
      <c r="D2736" s="32"/>
      <c r="F2736" s="32"/>
    </row>
    <row r="2737" spans="4:6">
      <c r="D2737" s="32"/>
      <c r="F2737" s="32"/>
    </row>
    <row r="2738" spans="4:6">
      <c r="D2738" s="32"/>
      <c r="F2738" s="32"/>
    </row>
    <row r="2739" spans="4:6">
      <c r="D2739" s="32"/>
      <c r="F2739" s="32"/>
    </row>
    <row r="2740" spans="4:6">
      <c r="D2740" s="32"/>
      <c r="F2740" s="32"/>
    </row>
    <row r="2741" spans="4:6">
      <c r="D2741" s="32"/>
      <c r="F2741" s="32"/>
    </row>
    <row r="2742" spans="4:6">
      <c r="D2742" s="32"/>
      <c r="F2742" s="32"/>
    </row>
    <row r="2743" spans="4:6">
      <c r="D2743" s="32"/>
      <c r="F2743" s="32"/>
    </row>
    <row r="2744" spans="4:6">
      <c r="D2744" s="32"/>
      <c r="F2744" s="32"/>
    </row>
    <row r="2745" spans="4:6">
      <c r="D2745" s="32"/>
      <c r="F2745" s="32"/>
    </row>
    <row r="2746" spans="4:6">
      <c r="D2746" s="32"/>
      <c r="F2746" s="32"/>
    </row>
    <row r="2747" spans="4:6">
      <c r="D2747" s="32"/>
      <c r="F2747" s="32"/>
    </row>
    <row r="2748" spans="4:6">
      <c r="D2748" s="32"/>
      <c r="F2748" s="32"/>
    </row>
    <row r="2749" spans="4:6">
      <c r="D2749" s="32"/>
      <c r="F2749" s="32"/>
    </row>
    <row r="2750" spans="4:6">
      <c r="D2750" s="32"/>
      <c r="F2750" s="32"/>
    </row>
    <row r="2751" spans="4:6">
      <c r="D2751" s="32"/>
      <c r="F2751" s="32"/>
    </row>
    <row r="2752" spans="4:6">
      <c r="D2752" s="32"/>
      <c r="F2752" s="32"/>
    </row>
    <row r="2753" spans="4:6">
      <c r="D2753" s="32"/>
      <c r="F2753" s="32"/>
    </row>
    <row r="2754" spans="4:6">
      <c r="D2754" s="32"/>
      <c r="F2754" s="32"/>
    </row>
    <row r="2755" spans="4:6">
      <c r="D2755" s="32"/>
      <c r="F2755" s="32"/>
    </row>
    <row r="2756" spans="4:6">
      <c r="D2756" s="32"/>
      <c r="F2756" s="32"/>
    </row>
    <row r="2757" spans="4:6">
      <c r="D2757" s="32"/>
      <c r="F2757" s="32"/>
    </row>
    <row r="2758" spans="4:6">
      <c r="D2758" s="32"/>
      <c r="F2758" s="32"/>
    </row>
    <row r="2759" spans="4:6">
      <c r="D2759" s="32"/>
      <c r="F2759" s="32"/>
    </row>
    <row r="2760" spans="4:6">
      <c r="D2760" s="32"/>
      <c r="F2760" s="32"/>
    </row>
    <row r="2761" spans="4:6">
      <c r="D2761" s="32"/>
      <c r="F2761" s="32"/>
    </row>
    <row r="2762" spans="4:6">
      <c r="D2762" s="32"/>
      <c r="F2762" s="32"/>
    </row>
    <row r="2763" spans="4:6">
      <c r="D2763" s="32"/>
      <c r="F2763" s="32"/>
    </row>
    <row r="2764" spans="4:6">
      <c r="D2764" s="32"/>
      <c r="F2764" s="32"/>
    </row>
    <row r="2765" spans="4:6">
      <c r="D2765" s="32"/>
      <c r="F2765" s="32"/>
    </row>
    <row r="2766" spans="4:6">
      <c r="D2766" s="32"/>
      <c r="F2766" s="32"/>
    </row>
    <row r="2767" spans="4:6">
      <c r="D2767" s="32"/>
      <c r="F2767" s="32"/>
    </row>
    <row r="2768" spans="4:6">
      <c r="D2768" s="32"/>
      <c r="F2768" s="32"/>
    </row>
    <row r="2769" spans="4:6">
      <c r="D2769" s="32"/>
      <c r="F2769" s="32"/>
    </row>
    <row r="2770" spans="4:6">
      <c r="D2770" s="32"/>
      <c r="F2770" s="32"/>
    </row>
    <row r="2771" spans="4:6">
      <c r="D2771" s="32"/>
      <c r="F2771" s="32"/>
    </row>
    <row r="2772" spans="4:6">
      <c r="D2772" s="32"/>
      <c r="F2772" s="32"/>
    </row>
    <row r="2773" spans="4:6">
      <c r="D2773" s="32"/>
      <c r="F2773" s="32"/>
    </row>
    <row r="2774" spans="4:6">
      <c r="D2774" s="32"/>
      <c r="F2774" s="32"/>
    </row>
    <row r="2775" spans="4:6">
      <c r="D2775" s="32"/>
      <c r="F2775" s="32"/>
    </row>
    <row r="2776" spans="4:6">
      <c r="D2776" s="32"/>
      <c r="F2776" s="32"/>
    </row>
    <row r="2777" spans="4:6">
      <c r="D2777" s="32"/>
      <c r="F2777" s="32"/>
    </row>
    <row r="2778" spans="4:6">
      <c r="D2778" s="32"/>
      <c r="F2778" s="32"/>
    </row>
    <row r="2779" spans="4:6">
      <c r="D2779" s="32"/>
      <c r="F2779" s="32"/>
    </row>
    <row r="2780" spans="4:6">
      <c r="D2780" s="32"/>
      <c r="F2780" s="32"/>
    </row>
    <row r="2781" spans="4:6">
      <c r="D2781" s="32"/>
      <c r="F2781" s="32"/>
    </row>
    <row r="2782" spans="4:6">
      <c r="D2782" s="32"/>
      <c r="F2782" s="32"/>
    </row>
    <row r="2783" spans="4:6">
      <c r="D2783" s="32"/>
      <c r="F2783" s="32"/>
    </row>
    <row r="2784" spans="4:6">
      <c r="D2784" s="32"/>
      <c r="F2784" s="32"/>
    </row>
    <row r="2785" spans="4:6">
      <c r="D2785" s="32"/>
      <c r="F2785" s="32"/>
    </row>
    <row r="2786" spans="4:6">
      <c r="D2786" s="32"/>
      <c r="F2786" s="32"/>
    </row>
    <row r="2787" spans="4:6">
      <c r="D2787" s="32"/>
      <c r="F2787" s="32"/>
    </row>
    <row r="2788" spans="4:6">
      <c r="D2788" s="32"/>
      <c r="F2788" s="32"/>
    </row>
    <row r="2789" spans="4:6">
      <c r="D2789" s="32"/>
      <c r="F2789" s="32"/>
    </row>
    <row r="2790" spans="4:6">
      <c r="D2790" s="32"/>
      <c r="F2790" s="32"/>
    </row>
    <row r="2791" spans="4:6">
      <c r="D2791" s="32"/>
      <c r="F2791" s="32"/>
    </row>
    <row r="2792" spans="4:6">
      <c r="D2792" s="32"/>
      <c r="F2792" s="32"/>
    </row>
    <row r="2793" spans="4:6">
      <c r="D2793" s="32"/>
      <c r="F2793" s="32"/>
    </row>
    <row r="2794" spans="4:6">
      <c r="D2794" s="32"/>
      <c r="F2794" s="32"/>
    </row>
    <row r="2795" spans="4:6">
      <c r="D2795" s="32"/>
      <c r="F2795" s="32"/>
    </row>
    <row r="2796" spans="4:6">
      <c r="D2796" s="32"/>
      <c r="F2796" s="32"/>
    </row>
    <row r="2797" spans="4:6">
      <c r="D2797" s="32"/>
      <c r="F2797" s="32"/>
    </row>
    <row r="2798" spans="4:6">
      <c r="D2798" s="32"/>
      <c r="F2798" s="32"/>
    </row>
    <row r="2799" spans="4:6">
      <c r="D2799" s="32"/>
      <c r="F2799" s="32"/>
    </row>
    <row r="2800" spans="4:6">
      <c r="D2800" s="32"/>
      <c r="F2800" s="32"/>
    </row>
    <row r="2801" spans="4:6">
      <c r="D2801" s="32"/>
      <c r="F2801" s="32"/>
    </row>
    <row r="2802" spans="4:6">
      <c r="D2802" s="32"/>
      <c r="F2802" s="32"/>
    </row>
    <row r="2803" spans="4:6">
      <c r="D2803" s="32"/>
      <c r="F2803" s="32"/>
    </row>
    <row r="2804" spans="4:6">
      <c r="D2804" s="32"/>
      <c r="F2804" s="32"/>
    </row>
    <row r="2805" spans="4:6">
      <c r="D2805" s="32"/>
      <c r="F2805" s="32"/>
    </row>
    <row r="2806" spans="4:6">
      <c r="D2806" s="32"/>
      <c r="F2806" s="32"/>
    </row>
    <row r="2807" spans="4:6">
      <c r="D2807" s="32"/>
      <c r="F2807" s="32"/>
    </row>
    <row r="2808" spans="4:6">
      <c r="D2808" s="32"/>
      <c r="F2808" s="32"/>
    </row>
    <row r="2809" spans="4:6">
      <c r="D2809" s="32"/>
      <c r="F2809" s="32"/>
    </row>
    <row r="2810" spans="4:6">
      <c r="D2810" s="32"/>
      <c r="F2810" s="32"/>
    </row>
    <row r="2811" spans="4:6">
      <c r="D2811" s="32"/>
      <c r="F2811" s="32"/>
    </row>
    <row r="2812" spans="4:6">
      <c r="D2812" s="32"/>
      <c r="F2812" s="32"/>
    </row>
    <row r="2813" spans="4:6">
      <c r="D2813" s="32"/>
      <c r="F2813" s="32"/>
    </row>
    <row r="2814" spans="4:6">
      <c r="D2814" s="32"/>
      <c r="F2814" s="32"/>
    </row>
    <row r="2815" spans="4:6">
      <c r="D2815" s="32"/>
      <c r="F2815" s="32"/>
    </row>
    <row r="2816" spans="4:6">
      <c r="D2816" s="32"/>
      <c r="F2816" s="32"/>
    </row>
    <row r="2817" spans="4:6">
      <c r="D2817" s="32"/>
      <c r="F2817" s="32"/>
    </row>
    <row r="2818" spans="4:6">
      <c r="D2818" s="32"/>
      <c r="F2818" s="32"/>
    </row>
    <row r="2819" spans="4:6">
      <c r="D2819" s="32"/>
      <c r="F2819" s="32"/>
    </row>
    <row r="2820" spans="4:6">
      <c r="D2820" s="32"/>
      <c r="F2820" s="32"/>
    </row>
    <row r="2821" spans="4:6">
      <c r="D2821" s="32"/>
      <c r="F2821" s="32"/>
    </row>
    <row r="2822" spans="4:6">
      <c r="D2822" s="32"/>
      <c r="F2822" s="32"/>
    </row>
    <row r="2823" spans="4:6">
      <c r="D2823" s="32"/>
      <c r="F2823" s="32"/>
    </row>
    <row r="2824" spans="4:6">
      <c r="D2824" s="32"/>
      <c r="F2824" s="32"/>
    </row>
    <row r="2825" spans="4:6">
      <c r="D2825" s="32"/>
      <c r="F2825" s="32"/>
    </row>
    <row r="2826" spans="4:6">
      <c r="D2826" s="32"/>
      <c r="F2826" s="32"/>
    </row>
    <row r="2827" spans="4:6">
      <c r="D2827" s="32"/>
      <c r="F2827" s="32"/>
    </row>
    <row r="2828" spans="4:6">
      <c r="D2828" s="32"/>
      <c r="F2828" s="32"/>
    </row>
    <row r="2829" spans="4:6">
      <c r="D2829" s="32"/>
      <c r="F2829" s="32"/>
    </row>
    <row r="2830" spans="4:6">
      <c r="D2830" s="32"/>
      <c r="F2830" s="32"/>
    </row>
    <row r="2831" spans="4:6">
      <c r="D2831" s="32"/>
      <c r="F2831" s="32"/>
    </row>
    <row r="2832" spans="4:6">
      <c r="D2832" s="32"/>
      <c r="F2832" s="32"/>
    </row>
    <row r="2833" spans="4:6">
      <c r="D2833" s="32"/>
      <c r="F2833" s="32"/>
    </row>
    <row r="2834" spans="4:6">
      <c r="D2834" s="32"/>
      <c r="F2834" s="32"/>
    </row>
    <row r="2835" spans="4:6">
      <c r="D2835" s="32"/>
      <c r="F2835" s="32"/>
    </row>
    <row r="2836" spans="4:6">
      <c r="D2836" s="32"/>
      <c r="F2836" s="32"/>
    </row>
    <row r="2837" spans="4:6">
      <c r="D2837" s="32"/>
      <c r="F2837" s="32"/>
    </row>
    <row r="2838" spans="4:6">
      <c r="D2838" s="32"/>
      <c r="F2838" s="32"/>
    </row>
    <row r="2839" spans="4:6">
      <c r="D2839" s="32"/>
      <c r="F2839" s="32"/>
    </row>
    <row r="2840" spans="4:6">
      <c r="D2840" s="32"/>
      <c r="F2840" s="32"/>
    </row>
    <row r="2841" spans="4:6">
      <c r="D2841" s="32"/>
      <c r="F2841" s="32"/>
    </row>
    <row r="2842" spans="4:6">
      <c r="D2842" s="32"/>
      <c r="F2842" s="32"/>
    </row>
    <row r="2843" spans="4:6">
      <c r="D2843" s="32"/>
      <c r="F2843" s="32"/>
    </row>
    <row r="2844" spans="4:6">
      <c r="D2844" s="32"/>
      <c r="F2844" s="32"/>
    </row>
    <row r="2845" spans="4:6">
      <c r="D2845" s="32"/>
      <c r="F2845" s="32"/>
    </row>
    <row r="2846" spans="4:6">
      <c r="D2846" s="32"/>
      <c r="F2846" s="32"/>
    </row>
    <row r="2847" spans="4:6">
      <c r="D2847" s="32"/>
      <c r="F2847" s="32"/>
    </row>
    <row r="2848" spans="4:6">
      <c r="D2848" s="32"/>
      <c r="F2848" s="32"/>
    </row>
    <row r="2849" spans="4:6">
      <c r="D2849" s="32"/>
      <c r="F2849" s="32"/>
    </row>
    <row r="2850" spans="4:6">
      <c r="D2850" s="32"/>
      <c r="F2850" s="32"/>
    </row>
    <row r="2851" spans="4:6">
      <c r="D2851" s="32"/>
      <c r="F2851" s="32"/>
    </row>
    <row r="2852" spans="4:6">
      <c r="D2852" s="32"/>
      <c r="F2852" s="32"/>
    </row>
    <row r="2853" spans="4:6">
      <c r="D2853" s="32"/>
      <c r="F2853" s="32"/>
    </row>
    <row r="2854" spans="4:6">
      <c r="D2854" s="32"/>
      <c r="F2854" s="32"/>
    </row>
    <row r="2855" spans="4:6">
      <c r="D2855" s="32"/>
      <c r="F2855" s="32"/>
    </row>
    <row r="2856" spans="4:6">
      <c r="D2856" s="32"/>
      <c r="F2856" s="32"/>
    </row>
    <row r="2857" spans="4:6">
      <c r="D2857" s="32"/>
      <c r="F2857" s="32"/>
    </row>
    <row r="2858" spans="4:6">
      <c r="D2858" s="32"/>
      <c r="F2858" s="32"/>
    </row>
    <row r="2859" spans="4:6">
      <c r="D2859" s="32"/>
      <c r="F2859" s="32"/>
    </row>
    <row r="2860" spans="4:6">
      <c r="D2860" s="32"/>
      <c r="F2860" s="32"/>
    </row>
    <row r="2861" spans="4:6">
      <c r="D2861" s="32"/>
      <c r="F2861" s="32"/>
    </row>
    <row r="2862" spans="4:6">
      <c r="D2862" s="32"/>
      <c r="F2862" s="32"/>
    </row>
    <row r="2863" spans="4:6">
      <c r="D2863" s="32"/>
      <c r="F2863" s="32"/>
    </row>
    <row r="2864" spans="4:6">
      <c r="D2864" s="32"/>
      <c r="F2864" s="32"/>
    </row>
    <row r="2865" spans="4:6">
      <c r="D2865" s="32"/>
      <c r="F2865" s="32"/>
    </row>
    <row r="2866" spans="4:6">
      <c r="D2866" s="32"/>
      <c r="F2866" s="32"/>
    </row>
    <row r="2867" spans="4:6">
      <c r="D2867" s="32"/>
      <c r="F2867" s="32"/>
    </row>
    <row r="2868" spans="4:6">
      <c r="D2868" s="32"/>
      <c r="F2868" s="32"/>
    </row>
    <row r="2869" spans="4:6">
      <c r="D2869" s="32"/>
      <c r="F2869" s="32"/>
    </row>
    <row r="2870" spans="4:6">
      <c r="D2870" s="32"/>
      <c r="F2870" s="32"/>
    </row>
    <row r="2871" spans="4:6">
      <c r="D2871" s="32"/>
      <c r="F2871" s="32"/>
    </row>
    <row r="2872" spans="4:6">
      <c r="D2872" s="32"/>
      <c r="F2872" s="32"/>
    </row>
    <row r="2873" spans="4:6">
      <c r="D2873" s="32"/>
      <c r="F2873" s="32"/>
    </row>
    <row r="2874" spans="4:6">
      <c r="D2874" s="32"/>
      <c r="F2874" s="32"/>
    </row>
    <row r="2875" spans="4:6">
      <c r="D2875" s="32"/>
      <c r="F2875" s="32"/>
    </row>
    <row r="2876" spans="4:6">
      <c r="D2876" s="32"/>
      <c r="F2876" s="32"/>
    </row>
    <row r="2877" spans="4:6">
      <c r="D2877" s="32"/>
      <c r="F2877" s="32"/>
    </row>
    <row r="2878" spans="4:6">
      <c r="D2878" s="32"/>
      <c r="F2878" s="32"/>
    </row>
    <row r="2879" spans="4:6">
      <c r="D2879" s="32"/>
      <c r="F2879" s="32"/>
    </row>
    <row r="2880" spans="4:6">
      <c r="D2880" s="32"/>
      <c r="F2880" s="32"/>
    </row>
    <row r="2881" spans="4:6">
      <c r="D2881" s="32"/>
      <c r="F2881" s="32"/>
    </row>
    <row r="2882" spans="4:6">
      <c r="D2882" s="32"/>
      <c r="F2882" s="32"/>
    </row>
    <row r="2883" spans="4:6">
      <c r="D2883" s="32"/>
      <c r="F2883" s="32"/>
    </row>
    <row r="2884" spans="4:6">
      <c r="D2884" s="32"/>
      <c r="F2884" s="32"/>
    </row>
    <row r="2885" spans="4:6">
      <c r="D2885" s="32"/>
      <c r="F2885" s="32"/>
    </row>
    <row r="2886" spans="4:6">
      <c r="D2886" s="32"/>
      <c r="F2886" s="32"/>
    </row>
    <row r="2887" spans="4:6">
      <c r="D2887" s="32"/>
      <c r="F2887" s="32"/>
    </row>
    <row r="2888" spans="4:6">
      <c r="D2888" s="32"/>
      <c r="F2888" s="32"/>
    </row>
    <row r="2889" spans="4:6">
      <c r="D2889" s="32"/>
      <c r="F2889" s="32"/>
    </row>
    <row r="2890" spans="4:6">
      <c r="D2890" s="32"/>
      <c r="F2890" s="32"/>
    </row>
    <row r="2891" spans="4:6">
      <c r="D2891" s="32"/>
      <c r="F2891" s="32"/>
    </row>
    <row r="2892" spans="4:6">
      <c r="D2892" s="32"/>
      <c r="F2892" s="32"/>
    </row>
    <row r="2893" spans="4:6">
      <c r="D2893" s="32"/>
      <c r="F2893" s="32"/>
    </row>
    <row r="2894" spans="4:6">
      <c r="D2894" s="32"/>
      <c r="F2894" s="32"/>
    </row>
    <row r="2895" spans="4:6">
      <c r="D2895" s="32"/>
      <c r="F2895" s="32"/>
    </row>
    <row r="2896" spans="4:6">
      <c r="D2896" s="32"/>
      <c r="F2896" s="32"/>
    </row>
    <row r="2897" spans="4:6">
      <c r="D2897" s="32"/>
      <c r="F2897" s="32"/>
    </row>
    <row r="2898" spans="4:6">
      <c r="D2898" s="32"/>
      <c r="F2898" s="32"/>
    </row>
    <row r="2899" spans="4:6">
      <c r="D2899" s="32"/>
      <c r="F2899" s="32"/>
    </row>
    <row r="2900" spans="4:6">
      <c r="D2900" s="32"/>
      <c r="F2900" s="32"/>
    </row>
    <row r="2901" spans="4:6">
      <c r="D2901" s="32"/>
      <c r="F2901" s="32"/>
    </row>
    <row r="2902" spans="4:6">
      <c r="D2902" s="32"/>
      <c r="F2902" s="32"/>
    </row>
    <row r="2903" spans="4:6">
      <c r="D2903" s="32"/>
      <c r="F2903" s="32"/>
    </row>
    <row r="2904" spans="4:6">
      <c r="D2904" s="32"/>
      <c r="F2904" s="32"/>
    </row>
    <row r="2905" spans="4:6">
      <c r="D2905" s="32"/>
      <c r="F2905" s="32"/>
    </row>
    <row r="2906" spans="4:6">
      <c r="D2906" s="32"/>
      <c r="F2906" s="32"/>
    </row>
    <row r="2907" spans="4:6">
      <c r="D2907" s="32"/>
      <c r="F2907" s="32"/>
    </row>
    <row r="2908" spans="4:6">
      <c r="D2908" s="32"/>
      <c r="F2908" s="32"/>
    </row>
    <row r="2909" spans="4:6">
      <c r="D2909" s="32"/>
      <c r="F2909" s="32"/>
    </row>
    <row r="2910" spans="4:6">
      <c r="D2910" s="32"/>
      <c r="F2910" s="32"/>
    </row>
    <row r="2911" spans="4:6">
      <c r="D2911" s="32"/>
      <c r="F2911" s="32"/>
    </row>
    <row r="2912" spans="4:6">
      <c r="D2912" s="32"/>
      <c r="F2912" s="32"/>
    </row>
    <row r="2913" spans="4:6">
      <c r="D2913" s="32"/>
      <c r="F2913" s="32"/>
    </row>
    <row r="2914" spans="4:6">
      <c r="D2914" s="32"/>
      <c r="F2914" s="32"/>
    </row>
    <row r="2915" spans="4:6">
      <c r="D2915" s="32"/>
      <c r="F2915" s="32"/>
    </row>
    <row r="2916" spans="4:6">
      <c r="D2916" s="32"/>
      <c r="F2916" s="32"/>
    </row>
    <row r="2917" spans="4:6">
      <c r="D2917" s="32"/>
      <c r="F2917" s="32"/>
    </row>
    <row r="2918" spans="4:6">
      <c r="D2918" s="32"/>
      <c r="F2918" s="32"/>
    </row>
    <row r="2919" spans="4:6">
      <c r="D2919" s="32"/>
      <c r="F2919" s="32"/>
    </row>
    <row r="2920" spans="4:6">
      <c r="D2920" s="32"/>
      <c r="F2920" s="32"/>
    </row>
    <row r="2921" spans="4:6">
      <c r="D2921" s="32"/>
      <c r="F2921" s="32"/>
    </row>
    <row r="2922" spans="4:6">
      <c r="D2922" s="32"/>
      <c r="F2922" s="32"/>
    </row>
    <row r="2923" spans="4:6">
      <c r="D2923" s="32"/>
      <c r="F2923" s="32"/>
    </row>
    <row r="2924" spans="4:6">
      <c r="D2924" s="32"/>
      <c r="F2924" s="32"/>
    </row>
    <row r="2925" spans="4:6">
      <c r="D2925" s="32"/>
      <c r="F2925" s="32"/>
    </row>
    <row r="2926" spans="4:6">
      <c r="D2926" s="32"/>
      <c r="F2926" s="32"/>
    </row>
    <row r="2927" spans="4:6">
      <c r="D2927" s="32"/>
      <c r="F2927" s="32"/>
    </row>
    <row r="2928" spans="4:6">
      <c r="D2928" s="32"/>
      <c r="F2928" s="32"/>
    </row>
    <row r="2929" spans="4:6">
      <c r="D2929" s="32"/>
      <c r="F2929" s="32"/>
    </row>
    <row r="2930" spans="4:6">
      <c r="D2930" s="32"/>
      <c r="F2930" s="32"/>
    </row>
    <row r="2931" spans="4:6">
      <c r="D2931" s="32"/>
      <c r="F2931" s="32"/>
    </row>
    <row r="2932" spans="4:6">
      <c r="D2932" s="32"/>
      <c r="F2932" s="32"/>
    </row>
    <row r="2933" spans="4:6">
      <c r="D2933" s="32"/>
      <c r="F2933" s="32"/>
    </row>
    <row r="2934" spans="4:6">
      <c r="D2934" s="32"/>
      <c r="F2934" s="32"/>
    </row>
    <row r="2935" spans="4:6">
      <c r="D2935" s="32"/>
      <c r="F2935" s="32"/>
    </row>
    <row r="2936" spans="4:6">
      <c r="D2936" s="32"/>
      <c r="F2936" s="32"/>
    </row>
    <row r="2937" spans="4:6">
      <c r="D2937" s="32"/>
      <c r="F2937" s="32"/>
    </row>
    <row r="2938" spans="4:6">
      <c r="D2938" s="32"/>
      <c r="F2938" s="32"/>
    </row>
    <row r="2939" spans="4:6">
      <c r="D2939" s="32"/>
      <c r="F2939" s="32"/>
    </row>
    <row r="2940" spans="4:6">
      <c r="D2940" s="32"/>
      <c r="F2940" s="32"/>
    </row>
    <row r="2941" spans="4:6">
      <c r="D2941" s="32"/>
      <c r="F2941" s="32"/>
    </row>
    <row r="2942" spans="4:6">
      <c r="D2942" s="32"/>
      <c r="F2942" s="32"/>
    </row>
    <row r="2943" spans="4:6">
      <c r="D2943" s="32"/>
      <c r="F2943" s="32"/>
    </row>
    <row r="2944" spans="4:6">
      <c r="D2944" s="32"/>
      <c r="F2944" s="32"/>
    </row>
    <row r="2945" spans="4:6">
      <c r="D2945" s="32"/>
      <c r="F2945" s="32"/>
    </row>
    <row r="2946" spans="4:6">
      <c r="D2946" s="32"/>
      <c r="F2946" s="32"/>
    </row>
    <row r="2947" spans="4:6">
      <c r="D2947" s="32"/>
      <c r="F2947" s="32"/>
    </row>
    <row r="2948" spans="4:6">
      <c r="D2948" s="32"/>
      <c r="F2948" s="32"/>
    </row>
    <row r="2949" spans="4:6">
      <c r="D2949" s="32"/>
      <c r="F2949" s="32"/>
    </row>
    <row r="2950" spans="4:6">
      <c r="D2950" s="32"/>
      <c r="F2950" s="32"/>
    </row>
    <row r="2951" spans="4:6">
      <c r="D2951" s="32"/>
      <c r="F2951" s="32"/>
    </row>
    <row r="2952" spans="4:6">
      <c r="D2952" s="32"/>
      <c r="F2952" s="32"/>
    </row>
    <row r="2953" spans="4:6">
      <c r="D2953" s="32"/>
      <c r="F2953" s="32"/>
    </row>
    <row r="2954" spans="4:6">
      <c r="D2954" s="32"/>
      <c r="F2954" s="32"/>
    </row>
    <row r="2955" spans="4:6">
      <c r="D2955" s="32"/>
      <c r="F2955" s="32"/>
    </row>
    <row r="2956" spans="4:6">
      <c r="D2956" s="32"/>
      <c r="F2956" s="32"/>
    </row>
    <row r="2957" spans="4:6">
      <c r="D2957" s="32"/>
      <c r="F2957" s="32"/>
    </row>
    <row r="2958" spans="4:6">
      <c r="D2958" s="32"/>
      <c r="F2958" s="32"/>
    </row>
    <row r="2959" spans="4:6">
      <c r="D2959" s="32"/>
      <c r="F2959" s="32"/>
    </row>
    <row r="2960" spans="4:6">
      <c r="D2960" s="32"/>
      <c r="F2960" s="32"/>
    </row>
    <row r="2961" spans="4:6">
      <c r="D2961" s="32"/>
      <c r="F2961" s="32"/>
    </row>
    <row r="2962" spans="4:6">
      <c r="D2962" s="32"/>
      <c r="F2962" s="32"/>
    </row>
    <row r="2963" spans="4:6">
      <c r="D2963" s="32"/>
      <c r="F2963" s="32"/>
    </row>
    <row r="2964" spans="4:6">
      <c r="D2964" s="32"/>
      <c r="F2964" s="32"/>
    </row>
    <row r="2965" spans="4:6">
      <c r="D2965" s="32"/>
      <c r="F2965" s="32"/>
    </row>
    <row r="2966" spans="4:6">
      <c r="D2966" s="32"/>
      <c r="F2966" s="32"/>
    </row>
    <row r="2967" spans="4:6">
      <c r="D2967" s="32"/>
      <c r="F2967" s="32"/>
    </row>
    <row r="2968" spans="4:6">
      <c r="D2968" s="32"/>
      <c r="F2968" s="32"/>
    </row>
    <row r="2969" spans="4:6">
      <c r="D2969" s="32"/>
      <c r="F2969" s="32"/>
    </row>
    <row r="2970" spans="4:6">
      <c r="D2970" s="32"/>
      <c r="F2970" s="32"/>
    </row>
    <row r="2971" spans="4:6">
      <c r="D2971" s="32"/>
      <c r="F2971" s="32"/>
    </row>
    <row r="2972" spans="4:6">
      <c r="D2972" s="32"/>
      <c r="F2972" s="32"/>
    </row>
    <row r="2973" spans="4:6">
      <c r="D2973" s="32"/>
      <c r="F2973" s="32"/>
    </row>
    <row r="2974" spans="4:6">
      <c r="D2974" s="32"/>
      <c r="F2974" s="32"/>
    </row>
    <row r="2975" spans="4:6">
      <c r="D2975" s="32"/>
      <c r="F2975" s="32"/>
    </row>
    <row r="2976" spans="4:6">
      <c r="D2976" s="32"/>
      <c r="F2976" s="32"/>
    </row>
    <row r="2977" spans="4:6">
      <c r="D2977" s="32"/>
      <c r="F2977" s="32"/>
    </row>
    <row r="2978" spans="4:6">
      <c r="D2978" s="32"/>
      <c r="F2978" s="32"/>
    </row>
    <row r="2979" spans="4:6">
      <c r="D2979" s="32"/>
      <c r="F2979" s="32"/>
    </row>
    <row r="2980" spans="4:6">
      <c r="D2980" s="32"/>
      <c r="F2980" s="32"/>
    </row>
    <row r="2981" spans="4:6">
      <c r="D2981" s="32"/>
      <c r="F2981" s="32"/>
    </row>
    <row r="2982" spans="4:6">
      <c r="D2982" s="32"/>
      <c r="F2982" s="32"/>
    </row>
    <row r="2983" spans="4:6">
      <c r="D2983" s="32"/>
      <c r="F2983" s="32"/>
    </row>
    <row r="2984" spans="4:6">
      <c r="D2984" s="32"/>
      <c r="F2984" s="32"/>
    </row>
    <row r="2985" spans="4:6">
      <c r="D2985" s="32"/>
      <c r="F2985" s="32"/>
    </row>
    <row r="2986" spans="4:6">
      <c r="D2986" s="32"/>
      <c r="F2986" s="32"/>
    </row>
    <row r="2987" spans="4:6">
      <c r="D2987" s="32"/>
      <c r="F2987" s="32"/>
    </row>
    <row r="2988" spans="4:6">
      <c r="D2988" s="32"/>
      <c r="F2988" s="32"/>
    </row>
    <row r="2989" spans="4:6">
      <c r="D2989" s="32"/>
      <c r="F2989" s="32"/>
    </row>
    <row r="2990" spans="4:6">
      <c r="D2990" s="32"/>
      <c r="F2990" s="32"/>
    </row>
    <row r="2991" spans="4:6">
      <c r="D2991" s="32"/>
      <c r="F2991" s="32"/>
    </row>
    <row r="2992" spans="4:6">
      <c r="D2992" s="32"/>
      <c r="F2992" s="32"/>
    </row>
    <row r="2993" spans="4:6">
      <c r="D2993" s="32"/>
      <c r="F2993" s="32"/>
    </row>
    <row r="2994" spans="4:6">
      <c r="D2994" s="32"/>
      <c r="F2994" s="32"/>
    </row>
    <row r="2995" spans="4:6">
      <c r="D2995" s="32"/>
      <c r="F2995" s="32"/>
    </row>
    <row r="2996" spans="4:6">
      <c r="D2996" s="32"/>
      <c r="F2996" s="32"/>
    </row>
    <row r="2997" spans="4:6">
      <c r="D2997" s="32"/>
      <c r="F2997" s="32"/>
    </row>
    <row r="2998" spans="4:6">
      <c r="D2998" s="32"/>
      <c r="F2998" s="32"/>
    </row>
    <row r="2999" spans="4:6">
      <c r="D2999" s="32"/>
      <c r="F2999" s="32"/>
    </row>
    <row r="3000" spans="4:6">
      <c r="D3000" s="32"/>
      <c r="F3000" s="32"/>
    </row>
    <row r="3001" spans="4:6">
      <c r="D3001" s="32"/>
      <c r="F3001" s="32"/>
    </row>
    <row r="3002" spans="4:6">
      <c r="D3002" s="32"/>
      <c r="F3002" s="32"/>
    </row>
    <row r="3003" spans="4:6">
      <c r="D3003" s="32"/>
      <c r="F3003" s="32"/>
    </row>
    <row r="3004" spans="4:6">
      <c r="D3004" s="32"/>
      <c r="F3004" s="32"/>
    </row>
    <row r="3005" spans="4:6">
      <c r="D3005" s="32"/>
      <c r="F3005" s="32"/>
    </row>
    <row r="3006" spans="4:6">
      <c r="D3006" s="32"/>
      <c r="F3006" s="32"/>
    </row>
    <row r="3007" spans="4:6">
      <c r="D3007" s="32"/>
      <c r="F3007" s="32"/>
    </row>
    <row r="3008" spans="4:6">
      <c r="D3008" s="32"/>
      <c r="F3008" s="32"/>
    </row>
    <row r="3009" spans="4:6">
      <c r="D3009" s="32"/>
      <c r="F3009" s="32"/>
    </row>
    <row r="3010" spans="4:6">
      <c r="D3010" s="32"/>
      <c r="F3010" s="32"/>
    </row>
    <row r="3011" spans="4:6">
      <c r="D3011" s="32"/>
      <c r="F3011" s="32"/>
    </row>
    <row r="3012" spans="4:6">
      <c r="D3012" s="32"/>
      <c r="F3012" s="32"/>
    </row>
    <row r="3013" spans="4:6">
      <c r="D3013" s="32"/>
      <c r="F3013" s="32"/>
    </row>
    <row r="3014" spans="4:6">
      <c r="D3014" s="32"/>
      <c r="F3014" s="32"/>
    </row>
    <row r="3015" spans="4:6">
      <c r="D3015" s="32"/>
      <c r="F3015" s="32"/>
    </row>
    <row r="3016" spans="4:6">
      <c r="D3016" s="32"/>
      <c r="F3016" s="32"/>
    </row>
    <row r="3017" spans="4:6">
      <c r="D3017" s="32"/>
      <c r="F3017" s="32"/>
    </row>
    <row r="3018" spans="4:6">
      <c r="D3018" s="32"/>
      <c r="F3018" s="32"/>
    </row>
    <row r="3019" spans="4:6">
      <c r="D3019" s="32"/>
      <c r="F3019" s="32"/>
    </row>
    <row r="3020" spans="4:6">
      <c r="D3020" s="32"/>
      <c r="F3020" s="32"/>
    </row>
    <row r="3021" spans="4:6">
      <c r="D3021" s="32"/>
      <c r="F3021" s="32"/>
    </row>
    <row r="3022" spans="4:6">
      <c r="D3022" s="32"/>
      <c r="F3022" s="32"/>
    </row>
    <row r="3023" spans="4:6">
      <c r="D3023" s="32"/>
      <c r="F3023" s="32"/>
    </row>
    <row r="3024" spans="4:6">
      <c r="D3024" s="32"/>
      <c r="F3024" s="32"/>
    </row>
    <row r="3025" spans="4:6">
      <c r="D3025" s="32"/>
      <c r="F3025" s="32"/>
    </row>
    <row r="3026" spans="4:6">
      <c r="D3026" s="32"/>
      <c r="F3026" s="32"/>
    </row>
    <row r="3027" spans="4:6">
      <c r="D3027" s="32"/>
      <c r="F3027" s="32"/>
    </row>
    <row r="3028" spans="4:6">
      <c r="D3028" s="32"/>
      <c r="F3028" s="32"/>
    </row>
    <row r="3029" spans="4:6">
      <c r="D3029" s="32"/>
      <c r="F3029" s="32"/>
    </row>
    <row r="3030" spans="4:6">
      <c r="D3030" s="32"/>
      <c r="F3030" s="32"/>
    </row>
    <row r="3031" spans="4:6">
      <c r="D3031" s="32"/>
      <c r="F3031" s="32"/>
    </row>
    <row r="3032" spans="4:6">
      <c r="D3032" s="32"/>
      <c r="F3032" s="32"/>
    </row>
    <row r="3033" spans="4:6">
      <c r="D3033" s="32"/>
      <c r="F3033" s="32"/>
    </row>
    <row r="3034" spans="4:6">
      <c r="D3034" s="32"/>
      <c r="F3034" s="32"/>
    </row>
    <row r="3035" spans="4:6">
      <c r="D3035" s="32"/>
      <c r="F3035" s="32"/>
    </row>
    <row r="3036" spans="4:6">
      <c r="D3036" s="32"/>
      <c r="F3036" s="32"/>
    </row>
    <row r="3037" spans="4:6">
      <c r="D3037" s="32"/>
      <c r="F3037" s="32"/>
    </row>
    <row r="3038" spans="4:6">
      <c r="D3038" s="32"/>
      <c r="F3038" s="32"/>
    </row>
    <row r="3039" spans="4:6">
      <c r="D3039" s="32"/>
      <c r="F3039" s="32"/>
    </row>
    <row r="3040" spans="4:6">
      <c r="D3040" s="32"/>
      <c r="F3040" s="32"/>
    </row>
    <row r="3041" spans="4:6">
      <c r="D3041" s="32"/>
      <c r="F3041" s="32"/>
    </row>
    <row r="3042" spans="4:6">
      <c r="D3042" s="32"/>
      <c r="F3042" s="32"/>
    </row>
    <row r="3043" spans="4:6">
      <c r="D3043" s="32"/>
      <c r="F3043" s="32"/>
    </row>
    <row r="3044" spans="4:6">
      <c r="D3044" s="32"/>
      <c r="F3044" s="32"/>
    </row>
    <row r="3045" spans="4:6">
      <c r="D3045" s="32"/>
      <c r="F3045" s="32"/>
    </row>
    <row r="3046" spans="4:6">
      <c r="D3046" s="32"/>
      <c r="F3046" s="32"/>
    </row>
    <row r="3047" spans="4:6">
      <c r="D3047" s="32"/>
      <c r="F3047" s="32"/>
    </row>
    <row r="3048" spans="4:6">
      <c r="D3048" s="32"/>
      <c r="F3048" s="32"/>
    </row>
    <row r="3049" spans="4:6">
      <c r="D3049" s="32"/>
      <c r="F3049" s="32"/>
    </row>
    <row r="3050" spans="4:6">
      <c r="D3050" s="32"/>
      <c r="F3050" s="32"/>
    </row>
    <row r="3051" spans="4:6">
      <c r="D3051" s="32"/>
      <c r="F3051" s="32"/>
    </row>
    <row r="3052" spans="4:6">
      <c r="D3052" s="32"/>
      <c r="F3052" s="32"/>
    </row>
    <row r="3053" spans="4:6">
      <c r="D3053" s="32"/>
      <c r="F3053" s="32"/>
    </row>
    <row r="3054" spans="4:6">
      <c r="D3054" s="32"/>
      <c r="F3054" s="32"/>
    </row>
    <row r="3055" spans="4:6">
      <c r="D3055" s="32"/>
      <c r="F3055" s="32"/>
    </row>
    <row r="3056" spans="4:6">
      <c r="D3056" s="32"/>
      <c r="F3056" s="32"/>
    </row>
    <row r="3057" spans="4:6">
      <c r="D3057" s="32"/>
      <c r="F3057" s="32"/>
    </row>
    <row r="3058" spans="4:6">
      <c r="D3058" s="32"/>
      <c r="F3058" s="32"/>
    </row>
    <row r="3059" spans="4:6">
      <c r="D3059" s="32"/>
      <c r="F3059" s="32"/>
    </row>
    <row r="3060" spans="4:6">
      <c r="D3060" s="32"/>
      <c r="F3060" s="32"/>
    </row>
    <row r="3061" spans="4:6">
      <c r="D3061" s="32"/>
      <c r="F3061" s="32"/>
    </row>
    <row r="3062" spans="4:6">
      <c r="D3062" s="32"/>
      <c r="F3062" s="32"/>
    </row>
    <row r="3063" spans="4:6">
      <c r="D3063" s="32"/>
      <c r="F3063" s="32"/>
    </row>
    <row r="3064" spans="4:6">
      <c r="D3064" s="32"/>
      <c r="F3064" s="32"/>
    </row>
    <row r="3065" spans="4:6">
      <c r="D3065" s="32"/>
      <c r="F3065" s="32"/>
    </row>
    <row r="3066" spans="4:6">
      <c r="D3066" s="32"/>
      <c r="F3066" s="32"/>
    </row>
    <row r="3067" spans="4:6">
      <c r="D3067" s="32"/>
      <c r="F3067" s="32"/>
    </row>
    <row r="3068" spans="4:6">
      <c r="D3068" s="32"/>
      <c r="F3068" s="32"/>
    </row>
    <row r="3069" spans="4:6">
      <c r="D3069" s="32"/>
      <c r="F3069" s="32"/>
    </row>
    <row r="3070" spans="4:6">
      <c r="D3070" s="32"/>
      <c r="F3070" s="32"/>
    </row>
    <row r="3071" spans="4:6">
      <c r="D3071" s="32"/>
      <c r="F3071" s="32"/>
    </row>
    <row r="3072" spans="4:6">
      <c r="D3072" s="32"/>
      <c r="F3072" s="32"/>
    </row>
    <row r="3073" spans="4:6">
      <c r="D3073" s="32"/>
      <c r="F3073" s="32"/>
    </row>
    <row r="3074" spans="4:6">
      <c r="D3074" s="32"/>
      <c r="F3074" s="32"/>
    </row>
    <row r="3075" spans="4:6">
      <c r="D3075" s="32"/>
      <c r="F3075" s="32"/>
    </row>
    <row r="3076" spans="4:6">
      <c r="D3076" s="32"/>
      <c r="F3076" s="32"/>
    </row>
    <row r="3077" spans="4:6">
      <c r="D3077" s="32"/>
      <c r="F3077" s="32"/>
    </row>
    <row r="3078" spans="4:6">
      <c r="D3078" s="32"/>
      <c r="F3078" s="32"/>
    </row>
    <row r="3079" spans="4:6">
      <c r="D3079" s="32"/>
      <c r="F3079" s="32"/>
    </row>
    <row r="3080" spans="4:6">
      <c r="D3080" s="32"/>
      <c r="F3080" s="32"/>
    </row>
    <row r="3081" spans="4:6">
      <c r="D3081" s="32"/>
      <c r="F3081" s="32"/>
    </row>
    <row r="3082" spans="4:6">
      <c r="D3082" s="32"/>
      <c r="F3082" s="32"/>
    </row>
    <row r="3083" spans="4:6">
      <c r="D3083" s="32"/>
      <c r="F3083" s="32"/>
    </row>
    <row r="3084" spans="4:6">
      <c r="D3084" s="32"/>
      <c r="F3084" s="32"/>
    </row>
    <row r="3085" spans="4:6">
      <c r="D3085" s="32"/>
      <c r="F3085" s="32"/>
    </row>
    <row r="3086" spans="4:6">
      <c r="D3086" s="32"/>
      <c r="F3086" s="32"/>
    </row>
    <row r="3087" spans="4:6">
      <c r="D3087" s="32"/>
      <c r="F3087" s="32"/>
    </row>
    <row r="3088" spans="4:6">
      <c r="D3088" s="32"/>
      <c r="F3088" s="32"/>
    </row>
    <row r="3089" spans="4:6">
      <c r="D3089" s="32"/>
      <c r="F3089" s="32"/>
    </row>
    <row r="3090" spans="4:6">
      <c r="D3090" s="32"/>
      <c r="F3090" s="32"/>
    </row>
    <row r="3091" spans="4:6">
      <c r="D3091" s="32"/>
      <c r="F3091" s="32"/>
    </row>
    <row r="3092" spans="4:6">
      <c r="D3092" s="32"/>
      <c r="F3092" s="32"/>
    </row>
    <row r="3093" spans="4:6">
      <c r="D3093" s="32"/>
      <c r="F3093" s="32"/>
    </row>
    <row r="3094" spans="4:6">
      <c r="D3094" s="32"/>
      <c r="F3094" s="32"/>
    </row>
    <row r="3095" spans="4:6">
      <c r="D3095" s="32"/>
      <c r="F3095" s="32"/>
    </row>
    <row r="3096" spans="4:6">
      <c r="D3096" s="32"/>
      <c r="F3096" s="32"/>
    </row>
    <row r="3097" spans="4:6">
      <c r="D3097" s="32"/>
      <c r="F3097" s="32"/>
    </row>
    <row r="3098" spans="4:6">
      <c r="D3098" s="32"/>
      <c r="F3098" s="32"/>
    </row>
    <row r="3099" spans="4:6">
      <c r="D3099" s="32"/>
      <c r="F3099" s="32"/>
    </row>
    <row r="3100" spans="4:6">
      <c r="D3100" s="32"/>
      <c r="F3100" s="32"/>
    </row>
    <row r="3101" spans="4:6">
      <c r="D3101" s="32"/>
      <c r="F3101" s="32"/>
    </row>
    <row r="3102" spans="4:6">
      <c r="D3102" s="32"/>
      <c r="F3102" s="32"/>
    </row>
    <row r="3103" spans="4:6">
      <c r="D3103" s="32"/>
      <c r="F3103" s="32"/>
    </row>
    <row r="3104" spans="4:6">
      <c r="D3104" s="32"/>
      <c r="F3104" s="32"/>
    </row>
    <row r="3105" spans="4:6">
      <c r="D3105" s="32"/>
      <c r="F3105" s="32"/>
    </row>
    <row r="3106" spans="4:6">
      <c r="D3106" s="32"/>
      <c r="F3106" s="32"/>
    </row>
    <row r="3107" spans="4:6">
      <c r="D3107" s="32"/>
      <c r="F3107" s="32"/>
    </row>
    <row r="3108" spans="4:6">
      <c r="D3108" s="32"/>
      <c r="F3108" s="32"/>
    </row>
    <row r="3109" spans="4:6">
      <c r="D3109" s="32"/>
      <c r="F3109" s="32"/>
    </row>
    <row r="3110" spans="4:6">
      <c r="D3110" s="32"/>
      <c r="F3110" s="32"/>
    </row>
    <row r="3111" spans="4:6">
      <c r="D3111" s="32"/>
      <c r="F3111" s="32"/>
    </row>
    <row r="3112" spans="4:6">
      <c r="D3112" s="32"/>
      <c r="F3112" s="32"/>
    </row>
    <row r="3113" spans="4:6">
      <c r="D3113" s="32"/>
      <c r="F3113" s="32"/>
    </row>
    <row r="3114" spans="4:6">
      <c r="D3114" s="32"/>
      <c r="F3114" s="32"/>
    </row>
    <row r="3115" spans="4:6">
      <c r="D3115" s="32"/>
      <c r="F3115" s="32"/>
    </row>
    <row r="3116" spans="4:6">
      <c r="D3116" s="32"/>
      <c r="F3116" s="32"/>
    </row>
    <row r="3117" spans="4:6">
      <c r="D3117" s="32"/>
      <c r="F3117" s="32"/>
    </row>
    <row r="3118" spans="4:6">
      <c r="D3118" s="32"/>
      <c r="F3118" s="32"/>
    </row>
    <row r="3119" spans="4:6">
      <c r="D3119" s="32"/>
      <c r="F3119" s="32"/>
    </row>
    <row r="3120" spans="4:6">
      <c r="D3120" s="32"/>
      <c r="F3120" s="32"/>
    </row>
    <row r="3121" spans="4:6">
      <c r="D3121" s="32"/>
      <c r="F3121" s="32"/>
    </row>
    <row r="3122" spans="4:6">
      <c r="D3122" s="32"/>
      <c r="F3122" s="32"/>
    </row>
    <row r="3123" spans="4:6">
      <c r="D3123" s="32"/>
      <c r="F3123" s="32"/>
    </row>
    <row r="3124" spans="4:6">
      <c r="D3124" s="32"/>
      <c r="F3124" s="32"/>
    </row>
    <row r="3125" spans="4:6">
      <c r="D3125" s="32"/>
      <c r="F3125" s="32"/>
    </row>
    <row r="3126" spans="4:6">
      <c r="D3126" s="32"/>
      <c r="F3126" s="32"/>
    </row>
    <row r="3127" spans="4:6">
      <c r="D3127" s="32"/>
      <c r="F3127" s="32"/>
    </row>
    <row r="3128" spans="4:6">
      <c r="D3128" s="32"/>
      <c r="F3128" s="32"/>
    </row>
    <row r="3129" spans="4:6">
      <c r="D3129" s="32"/>
      <c r="F3129" s="32"/>
    </row>
    <row r="3130" spans="4:6">
      <c r="D3130" s="32"/>
      <c r="F3130" s="32"/>
    </row>
    <row r="3131" spans="4:6">
      <c r="D3131" s="32"/>
      <c r="F3131" s="32"/>
    </row>
    <row r="3132" spans="4:6">
      <c r="D3132" s="32"/>
      <c r="F3132" s="32"/>
    </row>
    <row r="3133" spans="4:6">
      <c r="D3133" s="32"/>
      <c r="F3133" s="32"/>
    </row>
    <row r="3134" spans="4:6">
      <c r="D3134" s="32"/>
      <c r="F3134" s="32"/>
    </row>
    <row r="3135" spans="4:6">
      <c r="D3135" s="32"/>
      <c r="F3135" s="32"/>
    </row>
    <row r="3136" spans="4:6">
      <c r="D3136" s="32"/>
      <c r="F3136" s="32"/>
    </row>
    <row r="3137" spans="4:6">
      <c r="D3137" s="32"/>
      <c r="F3137" s="32"/>
    </row>
    <row r="3138" spans="4:6">
      <c r="D3138" s="32"/>
      <c r="F3138" s="32"/>
    </row>
    <row r="3139" spans="4:6">
      <c r="D3139" s="32"/>
      <c r="F3139" s="32"/>
    </row>
    <row r="3140" spans="4:6">
      <c r="D3140" s="32"/>
      <c r="F3140" s="32"/>
    </row>
    <row r="3141" spans="4:6">
      <c r="D3141" s="32"/>
      <c r="F3141" s="32"/>
    </row>
    <row r="3142" spans="4:6">
      <c r="D3142" s="32"/>
      <c r="F3142" s="32"/>
    </row>
    <row r="3143" spans="4:6">
      <c r="D3143" s="32"/>
      <c r="F3143" s="32"/>
    </row>
    <row r="3144" spans="4:6">
      <c r="D3144" s="32"/>
      <c r="F3144" s="32"/>
    </row>
    <row r="3145" spans="4:6">
      <c r="D3145" s="32"/>
      <c r="F3145" s="32"/>
    </row>
    <row r="3146" spans="4:6">
      <c r="D3146" s="32"/>
      <c r="F3146" s="32"/>
    </row>
    <row r="3147" spans="4:6">
      <c r="D3147" s="32"/>
      <c r="F3147" s="32"/>
    </row>
    <row r="3148" spans="4:6">
      <c r="D3148" s="32"/>
      <c r="F3148" s="32"/>
    </row>
    <row r="3149" spans="4:6">
      <c r="D3149" s="32"/>
      <c r="F3149" s="32"/>
    </row>
    <row r="3150" spans="4:6">
      <c r="D3150" s="32"/>
      <c r="F3150" s="32"/>
    </row>
    <row r="3151" spans="4:6">
      <c r="D3151" s="32"/>
      <c r="F3151" s="32"/>
    </row>
    <row r="3152" spans="4:6">
      <c r="D3152" s="32"/>
      <c r="F3152" s="32"/>
    </row>
    <row r="3153" spans="4:6">
      <c r="D3153" s="32"/>
      <c r="F3153" s="32"/>
    </row>
    <row r="3154" spans="4:6">
      <c r="D3154" s="32"/>
      <c r="F3154" s="32"/>
    </row>
    <row r="3155" spans="4:6">
      <c r="D3155" s="32"/>
      <c r="F3155" s="32"/>
    </row>
    <row r="3156" spans="4:6">
      <c r="D3156" s="32"/>
      <c r="F3156" s="32"/>
    </row>
    <row r="3157" spans="4:6">
      <c r="D3157" s="32"/>
      <c r="F3157" s="32"/>
    </row>
    <row r="3158" spans="4:6">
      <c r="D3158" s="32"/>
      <c r="F3158" s="32"/>
    </row>
    <row r="3159" spans="4:6">
      <c r="D3159" s="32"/>
      <c r="F3159" s="32"/>
    </row>
    <row r="3160" spans="4:6">
      <c r="D3160" s="32"/>
      <c r="F3160" s="32"/>
    </row>
    <row r="3161" spans="4:6">
      <c r="D3161" s="32"/>
      <c r="F3161" s="32"/>
    </row>
    <row r="3162" spans="4:6">
      <c r="D3162" s="32"/>
      <c r="F3162" s="32"/>
    </row>
    <row r="3163" spans="4:6">
      <c r="D3163" s="32"/>
      <c r="F3163" s="32"/>
    </row>
    <row r="3164" spans="4:6">
      <c r="D3164" s="32"/>
      <c r="F3164" s="32"/>
    </row>
    <row r="3165" spans="4:6">
      <c r="D3165" s="32"/>
      <c r="F3165" s="32"/>
    </row>
    <row r="3166" spans="4:6">
      <c r="D3166" s="32"/>
      <c r="F3166" s="32"/>
    </row>
    <row r="3167" spans="4:6">
      <c r="D3167" s="32"/>
      <c r="F3167" s="32"/>
    </row>
    <row r="3168" spans="4:6">
      <c r="D3168" s="32"/>
      <c r="F3168" s="32"/>
    </row>
    <row r="3169" spans="4:6">
      <c r="D3169" s="32"/>
      <c r="F3169" s="32"/>
    </row>
    <row r="3170" spans="4:6">
      <c r="D3170" s="32"/>
      <c r="F3170" s="32"/>
    </row>
    <row r="3171" spans="4:6">
      <c r="D3171" s="32"/>
      <c r="F3171" s="32"/>
    </row>
    <row r="3172" spans="4:6">
      <c r="D3172" s="32"/>
      <c r="F3172" s="32"/>
    </row>
    <row r="3173" spans="4:6">
      <c r="D3173" s="32"/>
      <c r="F3173" s="32"/>
    </row>
    <row r="3174" spans="4:6">
      <c r="D3174" s="32"/>
      <c r="F3174" s="32"/>
    </row>
    <row r="3175" spans="4:6">
      <c r="D3175" s="32"/>
      <c r="F3175" s="32"/>
    </row>
    <row r="3176" spans="4:6">
      <c r="D3176" s="32"/>
      <c r="F3176" s="32"/>
    </row>
    <row r="3177" spans="4:6">
      <c r="D3177" s="32"/>
      <c r="F3177" s="32"/>
    </row>
    <row r="3178" spans="4:6">
      <c r="D3178" s="32"/>
      <c r="F3178" s="32"/>
    </row>
    <row r="3179" spans="4:6">
      <c r="D3179" s="32"/>
      <c r="F3179" s="32"/>
    </row>
    <row r="3180" spans="4:6">
      <c r="D3180" s="32"/>
      <c r="F3180" s="32"/>
    </row>
    <row r="3181" spans="4:6">
      <c r="D3181" s="32"/>
      <c r="F3181" s="32"/>
    </row>
    <row r="3182" spans="4:6">
      <c r="D3182" s="32"/>
      <c r="F3182" s="32"/>
    </row>
    <row r="3183" spans="4:6">
      <c r="D3183" s="32"/>
      <c r="F3183" s="32"/>
    </row>
    <row r="3184" spans="4:6">
      <c r="D3184" s="32"/>
      <c r="F3184" s="32"/>
    </row>
    <row r="3185" spans="4:6">
      <c r="D3185" s="32"/>
      <c r="F3185" s="32"/>
    </row>
    <row r="3186" spans="4:6">
      <c r="D3186" s="32"/>
      <c r="F3186" s="32"/>
    </row>
    <row r="3187" spans="4:6">
      <c r="D3187" s="32"/>
      <c r="F3187" s="32"/>
    </row>
    <row r="3188" spans="4:6">
      <c r="D3188" s="32"/>
      <c r="F3188" s="32"/>
    </row>
    <row r="3189" spans="4:6">
      <c r="D3189" s="32"/>
      <c r="F3189" s="32"/>
    </row>
    <row r="3190" spans="4:6">
      <c r="D3190" s="32"/>
      <c r="F3190" s="32"/>
    </row>
    <row r="3191" spans="4:6">
      <c r="D3191" s="32"/>
      <c r="F3191" s="32"/>
    </row>
    <row r="3192" spans="4:6">
      <c r="D3192" s="32"/>
      <c r="F3192" s="32"/>
    </row>
    <row r="3193" spans="4:6">
      <c r="D3193" s="32"/>
      <c r="F3193" s="32"/>
    </row>
    <row r="3194" spans="4:6">
      <c r="D3194" s="32"/>
      <c r="F3194" s="32"/>
    </row>
    <row r="3195" spans="4:6">
      <c r="D3195" s="32"/>
      <c r="F3195" s="32"/>
    </row>
    <row r="3196" spans="4:6">
      <c r="D3196" s="32"/>
      <c r="F3196" s="32"/>
    </row>
    <row r="3197" spans="4:6">
      <c r="D3197" s="32"/>
      <c r="F3197" s="32"/>
    </row>
    <row r="3198" spans="4:6">
      <c r="D3198" s="32"/>
      <c r="F3198" s="32"/>
    </row>
    <row r="3199" spans="4:6">
      <c r="D3199" s="32"/>
      <c r="F3199" s="32"/>
    </row>
    <row r="3200" spans="4:6">
      <c r="D3200" s="32"/>
      <c r="F3200" s="32"/>
    </row>
    <row r="3201" spans="4:6">
      <c r="D3201" s="32"/>
      <c r="F3201" s="32"/>
    </row>
    <row r="3202" spans="4:6">
      <c r="D3202" s="32"/>
      <c r="F3202" s="32"/>
    </row>
    <row r="3203" spans="4:6">
      <c r="D3203" s="32"/>
      <c r="F3203" s="32"/>
    </row>
    <row r="3204" spans="4:6">
      <c r="D3204" s="32"/>
      <c r="F3204" s="32"/>
    </row>
    <row r="3205" spans="4:6">
      <c r="D3205" s="32"/>
      <c r="F3205" s="32"/>
    </row>
    <row r="3206" spans="4:6">
      <c r="D3206" s="32"/>
      <c r="F3206" s="32"/>
    </row>
    <row r="3207" spans="4:6">
      <c r="D3207" s="32"/>
      <c r="F3207" s="32"/>
    </row>
    <row r="3208" spans="4:6">
      <c r="D3208" s="32"/>
      <c r="F3208" s="32"/>
    </row>
    <row r="3209" spans="4:6">
      <c r="D3209" s="32"/>
      <c r="F3209" s="32"/>
    </row>
    <row r="3210" spans="4:6">
      <c r="D3210" s="32"/>
      <c r="F3210" s="32"/>
    </row>
    <row r="3211" spans="4:6">
      <c r="D3211" s="32"/>
      <c r="F3211" s="32"/>
    </row>
    <row r="3212" spans="4:6">
      <c r="D3212" s="32"/>
      <c r="F3212" s="32"/>
    </row>
    <row r="3213" spans="4:6">
      <c r="D3213" s="32"/>
      <c r="F3213" s="32"/>
    </row>
    <row r="3214" spans="4:6">
      <c r="D3214" s="32"/>
      <c r="F3214" s="32"/>
    </row>
    <row r="3215" spans="4:6">
      <c r="D3215" s="32"/>
      <c r="F3215" s="32"/>
    </row>
    <row r="3216" spans="4:6">
      <c r="D3216" s="32"/>
      <c r="F3216" s="32"/>
    </row>
    <row r="3217" spans="4:6">
      <c r="D3217" s="32"/>
      <c r="F3217" s="32"/>
    </row>
    <row r="3218" spans="4:6">
      <c r="D3218" s="32"/>
      <c r="F3218" s="32"/>
    </row>
    <row r="3219" spans="4:6">
      <c r="D3219" s="32"/>
      <c r="F3219" s="32"/>
    </row>
    <row r="3220" spans="4:6">
      <c r="D3220" s="32"/>
      <c r="F3220" s="32"/>
    </row>
    <row r="3221" spans="4:6">
      <c r="D3221" s="32"/>
      <c r="F3221" s="32"/>
    </row>
    <row r="3222" spans="4:6">
      <c r="D3222" s="32"/>
      <c r="F3222" s="32"/>
    </row>
    <row r="3223" spans="4:6">
      <c r="D3223" s="32"/>
      <c r="F3223" s="32"/>
    </row>
    <row r="3224" spans="4:6">
      <c r="D3224" s="32"/>
      <c r="F3224" s="32"/>
    </row>
    <row r="3225" spans="4:6">
      <c r="D3225" s="32"/>
      <c r="F3225" s="32"/>
    </row>
    <row r="3226" spans="4:6">
      <c r="D3226" s="32"/>
      <c r="F3226" s="32"/>
    </row>
    <row r="3227" spans="4:6">
      <c r="D3227" s="32"/>
      <c r="F3227" s="32"/>
    </row>
    <row r="3228" spans="4:6">
      <c r="D3228" s="32"/>
      <c r="F3228" s="32"/>
    </row>
    <row r="3229" spans="4:6">
      <c r="D3229" s="32"/>
      <c r="F3229" s="32"/>
    </row>
    <row r="3230" spans="4:6">
      <c r="D3230" s="32"/>
      <c r="F3230" s="32"/>
    </row>
    <row r="3231" spans="4:6">
      <c r="D3231" s="32"/>
      <c r="F3231" s="32"/>
    </row>
    <row r="3232" spans="4:6">
      <c r="D3232" s="32"/>
      <c r="F3232" s="32"/>
    </row>
    <row r="3233" spans="4:6">
      <c r="D3233" s="32"/>
      <c r="F3233" s="32"/>
    </row>
    <row r="3234" spans="4:6">
      <c r="D3234" s="32"/>
      <c r="F3234" s="32"/>
    </row>
    <row r="3235" spans="4:6">
      <c r="D3235" s="32"/>
      <c r="F3235" s="32"/>
    </row>
    <row r="3236" spans="4:6">
      <c r="D3236" s="32"/>
      <c r="F3236" s="32"/>
    </row>
    <row r="3237" spans="4:6">
      <c r="D3237" s="32"/>
      <c r="F3237" s="32"/>
    </row>
    <row r="3238" spans="4:6">
      <c r="D3238" s="32"/>
      <c r="F3238" s="32"/>
    </row>
    <row r="3239" spans="4:6">
      <c r="D3239" s="32"/>
      <c r="F3239" s="32"/>
    </row>
    <row r="3240" spans="4:6">
      <c r="D3240" s="32"/>
      <c r="F3240" s="32"/>
    </row>
    <row r="3241" spans="4:6">
      <c r="D3241" s="32"/>
      <c r="F3241" s="32"/>
    </row>
    <row r="3242" spans="4:6">
      <c r="D3242" s="32"/>
      <c r="F3242" s="32"/>
    </row>
    <row r="3243" spans="4:6">
      <c r="D3243" s="32"/>
      <c r="F3243" s="32"/>
    </row>
    <row r="3244" spans="4:6">
      <c r="D3244" s="32"/>
      <c r="F3244" s="32"/>
    </row>
    <row r="3245" spans="4:6">
      <c r="D3245" s="32"/>
      <c r="F3245" s="32"/>
    </row>
    <row r="3246" spans="4:6">
      <c r="D3246" s="32"/>
      <c r="F3246" s="32"/>
    </row>
    <row r="3247" spans="4:6">
      <c r="D3247" s="32"/>
      <c r="F3247" s="32"/>
    </row>
    <row r="3248" spans="4:6">
      <c r="D3248" s="32"/>
      <c r="F3248" s="32"/>
    </row>
    <row r="3249" spans="4:6">
      <c r="D3249" s="32"/>
      <c r="F3249" s="32"/>
    </row>
    <row r="3250" spans="4:6">
      <c r="D3250" s="32"/>
      <c r="F3250" s="32"/>
    </row>
    <row r="3251" spans="4:6">
      <c r="D3251" s="32"/>
      <c r="F3251" s="32"/>
    </row>
    <row r="3252" spans="4:6">
      <c r="D3252" s="32"/>
      <c r="F3252" s="32"/>
    </row>
    <row r="3253" spans="4:6">
      <c r="D3253" s="32"/>
      <c r="F3253" s="32"/>
    </row>
    <row r="3254" spans="4:6">
      <c r="D3254" s="32"/>
      <c r="F3254" s="32"/>
    </row>
    <row r="3255" spans="4:6">
      <c r="D3255" s="32"/>
      <c r="F3255" s="32"/>
    </row>
    <row r="3256" spans="4:6">
      <c r="D3256" s="32"/>
      <c r="F3256" s="32"/>
    </row>
    <row r="3257" spans="4:6">
      <c r="D3257" s="32"/>
      <c r="F3257" s="32"/>
    </row>
    <row r="3258" spans="4:6">
      <c r="D3258" s="32"/>
      <c r="F3258" s="32"/>
    </row>
    <row r="3259" spans="4:6">
      <c r="D3259" s="32"/>
      <c r="F3259" s="32"/>
    </row>
    <row r="3260" spans="4:6">
      <c r="D3260" s="32"/>
      <c r="F3260" s="32"/>
    </row>
    <row r="3261" spans="4:6">
      <c r="D3261" s="32"/>
      <c r="F3261" s="32"/>
    </row>
    <row r="3262" spans="4:6">
      <c r="D3262" s="32"/>
      <c r="F3262" s="32"/>
    </row>
    <row r="3263" spans="4:6">
      <c r="D3263" s="32"/>
      <c r="F3263" s="32"/>
    </row>
    <row r="3264" spans="4:6">
      <c r="D3264" s="32"/>
      <c r="F3264" s="32"/>
    </row>
    <row r="3265" spans="4:6">
      <c r="D3265" s="32"/>
      <c r="F3265" s="32"/>
    </row>
    <row r="3266" spans="4:6">
      <c r="D3266" s="32"/>
      <c r="F3266" s="32"/>
    </row>
    <row r="3267" spans="4:6">
      <c r="D3267" s="32"/>
      <c r="F3267" s="32"/>
    </row>
    <row r="3268" spans="4:6">
      <c r="D3268" s="32"/>
      <c r="F3268" s="32"/>
    </row>
    <row r="3269" spans="4:6">
      <c r="D3269" s="32"/>
      <c r="F3269" s="32"/>
    </row>
    <row r="3270" spans="4:6">
      <c r="D3270" s="32"/>
      <c r="F3270" s="32"/>
    </row>
    <row r="3271" spans="4:6">
      <c r="D3271" s="32"/>
      <c r="F3271" s="32"/>
    </row>
    <row r="3272" spans="4:6">
      <c r="D3272" s="32"/>
      <c r="F3272" s="32"/>
    </row>
    <row r="3273" spans="4:6">
      <c r="D3273" s="32"/>
      <c r="F3273" s="32"/>
    </row>
    <row r="3274" spans="4:6">
      <c r="D3274" s="32"/>
      <c r="F3274" s="32"/>
    </row>
    <row r="3275" spans="4:6">
      <c r="D3275" s="32"/>
      <c r="F3275" s="32"/>
    </row>
    <row r="3276" spans="4:6">
      <c r="D3276" s="32"/>
      <c r="F3276" s="32"/>
    </row>
    <row r="3277" spans="4:6">
      <c r="D3277" s="32"/>
      <c r="F3277" s="32"/>
    </row>
    <row r="3278" spans="4:6">
      <c r="D3278" s="32"/>
      <c r="F3278" s="32"/>
    </row>
    <row r="3279" spans="4:6">
      <c r="D3279" s="32"/>
      <c r="F3279" s="32"/>
    </row>
    <row r="3280" spans="4:6">
      <c r="D3280" s="32"/>
      <c r="F3280" s="32"/>
    </row>
    <row r="3281" spans="4:6">
      <c r="D3281" s="32"/>
      <c r="F3281" s="32"/>
    </row>
    <row r="3282" spans="4:6">
      <c r="D3282" s="32"/>
      <c r="F3282" s="32"/>
    </row>
    <row r="3283" spans="4:6">
      <c r="D3283" s="32"/>
      <c r="F3283" s="32"/>
    </row>
    <row r="3284" spans="4:6">
      <c r="D3284" s="32"/>
      <c r="F3284" s="32"/>
    </row>
    <row r="3285" spans="4:6">
      <c r="D3285" s="32"/>
      <c r="F3285" s="32"/>
    </row>
    <row r="3286" spans="4:6">
      <c r="D3286" s="32"/>
      <c r="F3286" s="32"/>
    </row>
    <row r="3287" spans="4:6">
      <c r="D3287" s="32"/>
      <c r="F3287" s="32"/>
    </row>
    <row r="3288" spans="4:6">
      <c r="D3288" s="32"/>
      <c r="F3288" s="32"/>
    </row>
    <row r="3289" spans="4:6">
      <c r="D3289" s="32"/>
      <c r="F3289" s="32"/>
    </row>
    <row r="3290" spans="4:6">
      <c r="D3290" s="32"/>
      <c r="F3290" s="32"/>
    </row>
    <row r="3291" spans="4:6">
      <c r="D3291" s="32"/>
      <c r="F3291" s="32"/>
    </row>
    <row r="3292" spans="4:6">
      <c r="D3292" s="32"/>
      <c r="F3292" s="32"/>
    </row>
    <row r="3293" spans="4:6">
      <c r="D3293" s="32"/>
      <c r="F3293" s="32"/>
    </row>
    <row r="3294" spans="4:6">
      <c r="D3294" s="32"/>
      <c r="F3294" s="32"/>
    </row>
    <row r="3295" spans="4:6">
      <c r="D3295" s="32"/>
      <c r="F3295" s="32"/>
    </row>
    <row r="3296" spans="4:6">
      <c r="D3296" s="32"/>
      <c r="F3296" s="32"/>
    </row>
    <row r="3297" spans="4:6">
      <c r="D3297" s="32"/>
      <c r="F3297" s="32"/>
    </row>
    <row r="3298" spans="4:6">
      <c r="D3298" s="32"/>
      <c r="F3298" s="32"/>
    </row>
    <row r="3299" spans="4:6">
      <c r="D3299" s="32"/>
      <c r="F3299" s="32"/>
    </row>
    <row r="3300" spans="4:6">
      <c r="D3300" s="32"/>
      <c r="F3300" s="32"/>
    </row>
    <row r="3301" spans="4:6">
      <c r="D3301" s="32"/>
      <c r="F3301" s="32"/>
    </row>
    <row r="3302" spans="4:6">
      <c r="D3302" s="32"/>
      <c r="F3302" s="32"/>
    </row>
    <row r="3303" spans="4:6">
      <c r="D3303" s="32"/>
      <c r="F3303" s="32"/>
    </row>
    <row r="3304" spans="4:6">
      <c r="D3304" s="32"/>
      <c r="F3304" s="32"/>
    </row>
    <row r="3305" spans="4:6">
      <c r="D3305" s="32"/>
      <c r="F3305" s="32"/>
    </row>
    <row r="3306" spans="4:6">
      <c r="D3306" s="32"/>
      <c r="F3306" s="32"/>
    </row>
    <row r="3307" spans="4:6">
      <c r="D3307" s="32"/>
      <c r="F3307" s="32"/>
    </row>
    <row r="3308" spans="4:6">
      <c r="D3308" s="32"/>
      <c r="F3308" s="32"/>
    </row>
    <row r="3309" spans="4:6">
      <c r="D3309" s="32"/>
      <c r="F3309" s="32"/>
    </row>
    <row r="3310" spans="4:6">
      <c r="D3310" s="32"/>
      <c r="F3310" s="32"/>
    </row>
    <row r="3311" spans="4:6">
      <c r="D3311" s="32"/>
      <c r="F3311" s="32"/>
    </row>
    <row r="3312" spans="4:6">
      <c r="D3312" s="32"/>
      <c r="F3312" s="32"/>
    </row>
    <row r="3313" spans="4:6">
      <c r="D3313" s="32"/>
      <c r="F3313" s="32"/>
    </row>
    <row r="3314" spans="4:6">
      <c r="D3314" s="32"/>
      <c r="F3314" s="32"/>
    </row>
    <row r="3315" spans="4:6">
      <c r="D3315" s="32"/>
      <c r="F3315" s="32"/>
    </row>
    <row r="3316" spans="4:6">
      <c r="D3316" s="32"/>
      <c r="F3316" s="32"/>
    </row>
    <row r="3317" spans="4:6">
      <c r="D3317" s="32"/>
      <c r="F3317" s="32"/>
    </row>
    <row r="3318" spans="4:6">
      <c r="D3318" s="32"/>
      <c r="F3318" s="32"/>
    </row>
    <row r="3319" spans="4:6">
      <c r="D3319" s="32"/>
      <c r="F3319" s="32"/>
    </row>
    <row r="3320" spans="4:6">
      <c r="D3320" s="32"/>
      <c r="F3320" s="32"/>
    </row>
    <row r="3321" spans="4:6">
      <c r="D3321" s="32"/>
      <c r="F3321" s="32"/>
    </row>
    <row r="3322" spans="4:6">
      <c r="D3322" s="32"/>
      <c r="F3322" s="32"/>
    </row>
    <row r="3323" spans="4:6">
      <c r="D3323" s="32"/>
      <c r="F3323" s="32"/>
    </row>
    <row r="3324" spans="4:6">
      <c r="D3324" s="32"/>
      <c r="F3324" s="32"/>
    </row>
    <row r="3325" spans="4:6">
      <c r="D3325" s="32"/>
      <c r="F3325" s="32"/>
    </row>
    <row r="3326" spans="4:6">
      <c r="D3326" s="32"/>
      <c r="F3326" s="32"/>
    </row>
    <row r="3327" spans="4:6">
      <c r="D3327" s="32"/>
      <c r="F3327" s="32"/>
    </row>
    <row r="3328" spans="4:6">
      <c r="D3328" s="32"/>
      <c r="F3328" s="32"/>
    </row>
    <row r="3329" spans="4:6">
      <c r="D3329" s="32"/>
      <c r="F3329" s="32"/>
    </row>
    <row r="3330" spans="4:6">
      <c r="D3330" s="32"/>
      <c r="F3330" s="32"/>
    </row>
    <row r="3331" spans="4:6">
      <c r="D3331" s="32"/>
      <c r="F3331" s="32"/>
    </row>
    <row r="3332" spans="4:6">
      <c r="D3332" s="32"/>
      <c r="F3332" s="32"/>
    </row>
    <row r="3333" spans="4:6">
      <c r="D3333" s="32"/>
      <c r="F3333" s="32"/>
    </row>
    <row r="3334" spans="4:6">
      <c r="D3334" s="32"/>
      <c r="F3334" s="32"/>
    </row>
    <row r="3335" spans="4:6">
      <c r="D3335" s="32"/>
      <c r="F3335" s="32"/>
    </row>
    <row r="3336" spans="4:6">
      <c r="D3336" s="32"/>
      <c r="F3336" s="32"/>
    </row>
    <row r="3337" spans="4:6">
      <c r="D3337" s="32"/>
      <c r="F3337" s="32"/>
    </row>
    <row r="3338" spans="4:6">
      <c r="D3338" s="32"/>
      <c r="F3338" s="32"/>
    </row>
    <row r="3339" spans="4:6">
      <c r="D3339" s="32"/>
      <c r="F3339" s="32"/>
    </row>
    <row r="3340" spans="4:6">
      <c r="D3340" s="32"/>
      <c r="F3340" s="32"/>
    </row>
    <row r="3341" spans="4:6">
      <c r="D3341" s="32"/>
      <c r="F3341" s="32"/>
    </row>
    <row r="3342" spans="4:6">
      <c r="D3342" s="32"/>
      <c r="F3342" s="32"/>
    </row>
    <row r="3343" spans="4:6">
      <c r="D3343" s="32"/>
      <c r="F3343" s="32"/>
    </row>
    <row r="3344" spans="4:6">
      <c r="D3344" s="32"/>
      <c r="F3344" s="32"/>
    </row>
    <row r="3345" spans="4:6">
      <c r="D3345" s="32"/>
      <c r="F3345" s="32"/>
    </row>
    <row r="3346" spans="4:6">
      <c r="D3346" s="32"/>
      <c r="F3346" s="32"/>
    </row>
    <row r="3347" spans="4:6">
      <c r="D3347" s="32"/>
      <c r="F3347" s="32"/>
    </row>
    <row r="3348" spans="4:6">
      <c r="D3348" s="32"/>
      <c r="F3348" s="32"/>
    </row>
    <row r="3349" spans="4:6">
      <c r="D3349" s="32"/>
      <c r="F3349" s="32"/>
    </row>
    <row r="3350" spans="4:6">
      <c r="D3350" s="32"/>
      <c r="F3350" s="32"/>
    </row>
    <row r="3351" spans="4:6">
      <c r="D3351" s="32"/>
      <c r="F3351" s="32"/>
    </row>
    <row r="3352" spans="4:6">
      <c r="D3352" s="32"/>
      <c r="F3352" s="32"/>
    </row>
    <row r="3353" spans="4:6">
      <c r="D3353" s="32"/>
      <c r="F3353" s="32"/>
    </row>
    <row r="3354" spans="4:6">
      <c r="D3354" s="32"/>
      <c r="F3354" s="32"/>
    </row>
    <row r="3355" spans="4:6">
      <c r="D3355" s="32"/>
      <c r="F3355" s="32"/>
    </row>
    <row r="3356" spans="4:6">
      <c r="D3356" s="32"/>
      <c r="F3356" s="32"/>
    </row>
    <row r="3357" spans="4:6">
      <c r="D3357" s="32"/>
      <c r="F3357" s="32"/>
    </row>
    <row r="3358" spans="4:6">
      <c r="D3358" s="32"/>
      <c r="F3358" s="32"/>
    </row>
    <row r="3359" spans="4:6">
      <c r="D3359" s="32"/>
      <c r="F3359" s="32"/>
    </row>
    <row r="3360" spans="4:6">
      <c r="D3360" s="32"/>
      <c r="F3360" s="32"/>
    </row>
    <row r="3361" spans="4:6">
      <c r="D3361" s="32"/>
      <c r="F3361" s="32"/>
    </row>
    <row r="3362" spans="4:6">
      <c r="D3362" s="32"/>
      <c r="F3362" s="32"/>
    </row>
    <row r="3363" spans="4:6">
      <c r="D3363" s="32"/>
      <c r="F3363" s="32"/>
    </row>
    <row r="3364" spans="4:6">
      <c r="D3364" s="32"/>
      <c r="F3364" s="32"/>
    </row>
    <row r="3365" spans="4:6">
      <c r="D3365" s="32"/>
      <c r="F3365" s="32"/>
    </row>
    <row r="3366" spans="4:6">
      <c r="D3366" s="32"/>
      <c r="F3366" s="32"/>
    </row>
    <row r="3367" spans="4:6">
      <c r="D3367" s="32"/>
      <c r="F3367" s="32"/>
    </row>
    <row r="3368" spans="4:6">
      <c r="D3368" s="32"/>
      <c r="F3368" s="32"/>
    </row>
    <row r="3369" spans="4:6">
      <c r="D3369" s="32"/>
      <c r="F3369" s="32"/>
    </row>
    <row r="3370" spans="4:6">
      <c r="D3370" s="32"/>
      <c r="F3370" s="32"/>
    </row>
    <row r="3371" spans="4:6">
      <c r="D3371" s="32"/>
      <c r="F3371" s="32"/>
    </row>
    <row r="3372" spans="4:6">
      <c r="D3372" s="32"/>
      <c r="F3372" s="32"/>
    </row>
    <row r="3373" spans="4:6">
      <c r="D3373" s="32"/>
      <c r="F3373" s="32"/>
    </row>
    <row r="3374" spans="4:6">
      <c r="D3374" s="32"/>
      <c r="F3374" s="32"/>
    </row>
    <row r="3375" spans="4:6">
      <c r="D3375" s="32"/>
      <c r="F3375" s="32"/>
    </row>
    <row r="3376" spans="4:6">
      <c r="D3376" s="32"/>
      <c r="F3376" s="32"/>
    </row>
    <row r="3377" spans="4:6">
      <c r="D3377" s="32"/>
      <c r="F3377" s="32"/>
    </row>
    <row r="3378" spans="4:6">
      <c r="D3378" s="32"/>
      <c r="F3378" s="32"/>
    </row>
    <row r="3379" spans="4:6">
      <c r="D3379" s="32"/>
      <c r="F3379" s="32"/>
    </row>
    <row r="3380" spans="4:6">
      <c r="D3380" s="32"/>
      <c r="F3380" s="32"/>
    </row>
    <row r="3381" spans="4:6">
      <c r="D3381" s="32"/>
      <c r="F3381" s="32"/>
    </row>
    <row r="3382" spans="4:6">
      <c r="D3382" s="32"/>
      <c r="F3382" s="32"/>
    </row>
    <row r="3383" spans="4:6">
      <c r="D3383" s="32"/>
      <c r="F3383" s="32"/>
    </row>
    <row r="3384" spans="4:6">
      <c r="D3384" s="32"/>
      <c r="F3384" s="32"/>
    </row>
    <row r="3385" spans="4:6">
      <c r="D3385" s="32"/>
      <c r="F3385" s="32"/>
    </row>
    <row r="3386" spans="4:6">
      <c r="D3386" s="32"/>
      <c r="F3386" s="32"/>
    </row>
    <row r="3387" spans="4:6">
      <c r="D3387" s="32"/>
      <c r="F3387" s="32"/>
    </row>
    <row r="3388" spans="4:6">
      <c r="D3388" s="32"/>
      <c r="F3388" s="32"/>
    </row>
    <row r="3389" spans="4:6">
      <c r="D3389" s="32"/>
      <c r="F3389" s="32"/>
    </row>
    <row r="3390" spans="4:6">
      <c r="D3390" s="32"/>
      <c r="F3390" s="32"/>
    </row>
    <row r="3391" spans="4:6">
      <c r="D3391" s="32"/>
      <c r="F3391" s="32"/>
    </row>
    <row r="3392" spans="4:6">
      <c r="D3392" s="32"/>
      <c r="F3392" s="32"/>
    </row>
    <row r="3393" spans="4:6">
      <c r="D3393" s="32"/>
      <c r="F3393" s="32"/>
    </row>
    <row r="3394" spans="4:6">
      <c r="D3394" s="32"/>
      <c r="F3394" s="32"/>
    </row>
    <row r="3395" spans="4:6">
      <c r="D3395" s="32"/>
      <c r="F3395" s="32"/>
    </row>
    <row r="3396" spans="4:6">
      <c r="D3396" s="32"/>
      <c r="F3396" s="32"/>
    </row>
    <row r="3397" spans="4:6">
      <c r="D3397" s="32"/>
      <c r="F3397" s="32"/>
    </row>
    <row r="3398" spans="4:6">
      <c r="D3398" s="32"/>
      <c r="F3398" s="32"/>
    </row>
    <row r="3399" spans="4:6">
      <c r="D3399" s="32"/>
      <c r="F3399" s="32"/>
    </row>
    <row r="3400" spans="4:6">
      <c r="D3400" s="32"/>
      <c r="F3400" s="32"/>
    </row>
    <row r="3401" spans="4:6">
      <c r="D3401" s="32"/>
      <c r="F3401" s="32"/>
    </row>
    <row r="3402" spans="4:6">
      <c r="D3402" s="32"/>
      <c r="F3402" s="32"/>
    </row>
    <row r="3403" spans="4:6">
      <c r="D3403" s="32"/>
      <c r="F3403" s="32"/>
    </row>
    <row r="3404" spans="4:6">
      <c r="D3404" s="32"/>
      <c r="F3404" s="32"/>
    </row>
    <row r="3405" spans="4:6">
      <c r="D3405" s="32"/>
      <c r="F3405" s="32"/>
    </row>
    <row r="3406" spans="4:6">
      <c r="D3406" s="32"/>
      <c r="F3406" s="32"/>
    </row>
    <row r="3407" spans="4:6">
      <c r="D3407" s="32"/>
      <c r="F3407" s="32"/>
    </row>
    <row r="3408" spans="4:6">
      <c r="D3408" s="32"/>
      <c r="F3408" s="32"/>
    </row>
    <row r="3409" spans="4:6">
      <c r="D3409" s="32"/>
      <c r="F3409" s="32"/>
    </row>
    <row r="3410" spans="4:6">
      <c r="D3410" s="32"/>
      <c r="F3410" s="32"/>
    </row>
    <row r="3411" spans="4:6">
      <c r="D3411" s="32"/>
      <c r="F3411" s="32"/>
    </row>
    <row r="3412" spans="4:6">
      <c r="D3412" s="32"/>
      <c r="F3412" s="32"/>
    </row>
    <row r="3413" spans="4:6">
      <c r="D3413" s="32"/>
      <c r="F3413" s="32"/>
    </row>
    <row r="3414" spans="4:6">
      <c r="D3414" s="32"/>
      <c r="F3414" s="32"/>
    </row>
    <row r="3415" spans="4:6">
      <c r="D3415" s="32"/>
      <c r="F3415" s="32"/>
    </row>
    <row r="3416" spans="4:6">
      <c r="D3416" s="32"/>
      <c r="F3416" s="32"/>
    </row>
    <row r="3417" spans="4:6">
      <c r="D3417" s="32"/>
      <c r="F3417" s="32"/>
    </row>
    <row r="3418" spans="4:6">
      <c r="D3418" s="32"/>
      <c r="F3418" s="32"/>
    </row>
    <row r="3419" spans="4:6">
      <c r="D3419" s="32"/>
      <c r="F3419" s="32"/>
    </row>
    <row r="3420" spans="4:6">
      <c r="D3420" s="32"/>
      <c r="F3420" s="32"/>
    </row>
    <row r="3421" spans="4:6">
      <c r="D3421" s="32"/>
      <c r="F3421" s="32"/>
    </row>
    <row r="3422" spans="4:6">
      <c r="D3422" s="32"/>
      <c r="F3422" s="32"/>
    </row>
    <row r="3423" spans="4:6">
      <c r="D3423" s="32"/>
      <c r="F3423" s="32"/>
    </row>
    <row r="3424" spans="4:6">
      <c r="D3424" s="32"/>
      <c r="F3424" s="32"/>
    </row>
    <row r="3425" spans="4:6">
      <c r="D3425" s="32"/>
      <c r="F3425" s="32"/>
    </row>
    <row r="3426" spans="4:6">
      <c r="D3426" s="32"/>
      <c r="F3426" s="32"/>
    </row>
    <row r="3427" spans="4:6">
      <c r="D3427" s="32"/>
      <c r="F3427" s="32"/>
    </row>
    <row r="3428" spans="4:6">
      <c r="D3428" s="32"/>
      <c r="F3428" s="32"/>
    </row>
    <row r="3429" spans="4:6">
      <c r="D3429" s="32"/>
      <c r="F3429" s="32"/>
    </row>
    <row r="3430" spans="4:6">
      <c r="D3430" s="32"/>
      <c r="F3430" s="32"/>
    </row>
    <row r="3431" spans="4:6">
      <c r="D3431" s="32"/>
      <c r="F3431" s="32"/>
    </row>
    <row r="3432" spans="4:6">
      <c r="D3432" s="32"/>
      <c r="F3432" s="32"/>
    </row>
    <row r="3433" spans="4:6">
      <c r="D3433" s="32"/>
      <c r="F3433" s="32"/>
    </row>
    <row r="3434" spans="4:6">
      <c r="D3434" s="32"/>
      <c r="F3434" s="32"/>
    </row>
    <row r="3435" spans="4:6">
      <c r="D3435" s="32"/>
      <c r="F3435" s="32"/>
    </row>
    <row r="3436" spans="4:6">
      <c r="D3436" s="32"/>
      <c r="F3436" s="32"/>
    </row>
    <row r="3437" spans="4:6">
      <c r="D3437" s="32"/>
      <c r="F3437" s="32"/>
    </row>
    <row r="3438" spans="4:6">
      <c r="D3438" s="32"/>
      <c r="F3438" s="32"/>
    </row>
    <row r="3439" spans="4:6">
      <c r="D3439" s="32"/>
      <c r="F3439" s="32"/>
    </row>
    <row r="3440" spans="4:6">
      <c r="D3440" s="32"/>
      <c r="F3440" s="32"/>
    </row>
    <row r="3441" spans="4:6">
      <c r="D3441" s="32"/>
      <c r="F3441" s="32"/>
    </row>
    <row r="3442" spans="4:6">
      <c r="D3442" s="32"/>
      <c r="F3442" s="32"/>
    </row>
    <row r="3443" spans="4:6">
      <c r="D3443" s="32"/>
      <c r="F3443" s="32"/>
    </row>
    <row r="3444" spans="4:6">
      <c r="D3444" s="32"/>
      <c r="F3444" s="32"/>
    </row>
    <row r="3445" spans="4:6">
      <c r="D3445" s="32"/>
      <c r="F3445" s="32"/>
    </row>
    <row r="3446" spans="4:6">
      <c r="D3446" s="32"/>
      <c r="F3446" s="32"/>
    </row>
    <row r="3447" spans="4:6">
      <c r="D3447" s="32"/>
      <c r="F3447" s="32"/>
    </row>
    <row r="3448" spans="4:6">
      <c r="D3448" s="32"/>
      <c r="F3448" s="32"/>
    </row>
    <row r="3449" spans="4:6">
      <c r="D3449" s="32"/>
      <c r="F3449" s="32"/>
    </row>
    <row r="3450" spans="4:6">
      <c r="D3450" s="32"/>
      <c r="F3450" s="32"/>
    </row>
    <row r="3451" spans="4:6">
      <c r="D3451" s="32"/>
      <c r="F3451" s="32"/>
    </row>
    <row r="3452" spans="4:6">
      <c r="D3452" s="32"/>
      <c r="F3452" s="32"/>
    </row>
    <row r="3453" spans="4:6">
      <c r="D3453" s="32"/>
      <c r="F3453" s="32"/>
    </row>
    <row r="3454" spans="4:6">
      <c r="D3454" s="32"/>
      <c r="F3454" s="32"/>
    </row>
    <row r="3455" spans="4:6">
      <c r="D3455" s="32"/>
      <c r="F3455" s="32"/>
    </row>
    <row r="3456" spans="4:6">
      <c r="D3456" s="32"/>
      <c r="F3456" s="32"/>
    </row>
    <row r="3457" spans="4:6">
      <c r="D3457" s="32"/>
      <c r="F3457" s="32"/>
    </row>
    <row r="3458" spans="4:6">
      <c r="D3458" s="32"/>
      <c r="F3458" s="32"/>
    </row>
    <row r="3459" spans="4:6">
      <c r="D3459" s="32"/>
      <c r="F3459" s="32"/>
    </row>
    <row r="3460" spans="4:6">
      <c r="D3460" s="32"/>
      <c r="F3460" s="32"/>
    </row>
    <row r="3461" spans="4:6">
      <c r="D3461" s="32"/>
      <c r="F3461" s="32"/>
    </row>
    <row r="3462" spans="4:6">
      <c r="D3462" s="32"/>
      <c r="F3462" s="32"/>
    </row>
    <row r="3463" spans="4:6">
      <c r="D3463" s="32"/>
      <c r="F3463" s="32"/>
    </row>
    <row r="3464" spans="4:6">
      <c r="D3464" s="32"/>
      <c r="F3464" s="32"/>
    </row>
    <row r="3465" spans="4:6">
      <c r="D3465" s="32"/>
      <c r="F3465" s="32"/>
    </row>
    <row r="3466" spans="4:6">
      <c r="D3466" s="32"/>
      <c r="F3466" s="32"/>
    </row>
    <row r="3467" spans="4:6">
      <c r="D3467" s="32"/>
      <c r="F3467" s="32"/>
    </row>
    <row r="3468" spans="4:6">
      <c r="D3468" s="32"/>
      <c r="F3468" s="32"/>
    </row>
    <row r="3469" spans="4:6">
      <c r="D3469" s="32"/>
      <c r="F3469" s="32"/>
    </row>
    <row r="3470" spans="4:6">
      <c r="D3470" s="32"/>
      <c r="F3470" s="32"/>
    </row>
    <row r="3471" spans="4:6">
      <c r="D3471" s="32"/>
      <c r="F3471" s="32"/>
    </row>
    <row r="3472" spans="4:6">
      <c r="D3472" s="32"/>
      <c r="F3472" s="32"/>
    </row>
    <row r="3473" spans="4:6">
      <c r="D3473" s="32"/>
      <c r="F3473" s="32"/>
    </row>
    <row r="3474" spans="4:6">
      <c r="D3474" s="32"/>
      <c r="F3474" s="32"/>
    </row>
    <row r="3475" spans="4:6">
      <c r="D3475" s="32"/>
      <c r="F3475" s="32"/>
    </row>
    <row r="3476" spans="4:6">
      <c r="D3476" s="32"/>
      <c r="F3476" s="32"/>
    </row>
    <row r="3477" spans="4:6">
      <c r="D3477" s="32"/>
      <c r="F3477" s="32"/>
    </row>
    <row r="3478" spans="4:6">
      <c r="D3478" s="32"/>
      <c r="F3478" s="32"/>
    </row>
    <row r="3479" spans="4:6">
      <c r="D3479" s="32"/>
      <c r="F3479" s="32"/>
    </row>
    <row r="3480" spans="4:6">
      <c r="D3480" s="32"/>
      <c r="F3480" s="32"/>
    </row>
    <row r="3481" spans="4:6">
      <c r="D3481" s="32"/>
      <c r="F3481" s="32"/>
    </row>
    <row r="3482" spans="4:6">
      <c r="D3482" s="32"/>
      <c r="F3482" s="32"/>
    </row>
    <row r="3483" spans="4:6">
      <c r="D3483" s="32"/>
      <c r="F3483" s="32"/>
    </row>
    <row r="3484" spans="4:6">
      <c r="D3484" s="32"/>
      <c r="F3484" s="32"/>
    </row>
    <row r="3485" spans="4:6">
      <c r="D3485" s="32"/>
      <c r="F3485" s="32"/>
    </row>
    <row r="3486" spans="4:6">
      <c r="D3486" s="32"/>
      <c r="F3486" s="32"/>
    </row>
    <row r="3487" spans="4:6">
      <c r="D3487" s="32"/>
      <c r="F3487" s="32"/>
    </row>
    <row r="3488" spans="4:6">
      <c r="D3488" s="32"/>
      <c r="F3488" s="32"/>
    </row>
    <row r="3489" spans="4:6">
      <c r="D3489" s="32"/>
      <c r="F3489" s="32"/>
    </row>
    <row r="3490" spans="4:6">
      <c r="D3490" s="32"/>
      <c r="F3490" s="32"/>
    </row>
    <row r="3491" spans="4:6">
      <c r="D3491" s="32"/>
      <c r="F3491" s="32"/>
    </row>
    <row r="3492" spans="4:6">
      <c r="D3492" s="32"/>
      <c r="F3492" s="32"/>
    </row>
    <row r="3493" spans="4:6">
      <c r="D3493" s="32"/>
      <c r="F3493" s="32"/>
    </row>
    <row r="3494" spans="4:6">
      <c r="D3494" s="32"/>
      <c r="F3494" s="32"/>
    </row>
    <row r="3495" spans="4:6">
      <c r="D3495" s="32"/>
      <c r="F3495" s="32"/>
    </row>
    <row r="3496" spans="4:6">
      <c r="D3496" s="32"/>
      <c r="F3496" s="32"/>
    </row>
    <row r="3497" spans="4:6">
      <c r="D3497" s="32"/>
      <c r="F3497" s="32"/>
    </row>
    <row r="3498" spans="4:6">
      <c r="D3498" s="32"/>
      <c r="F3498" s="32"/>
    </row>
    <row r="3499" spans="4:6">
      <c r="D3499" s="32"/>
      <c r="F3499" s="32"/>
    </row>
    <row r="3500" spans="4:6">
      <c r="D3500" s="32"/>
      <c r="F3500" s="32"/>
    </row>
    <row r="3501" spans="4:6">
      <c r="D3501" s="32"/>
      <c r="F3501" s="32"/>
    </row>
    <row r="3502" spans="4:6">
      <c r="D3502" s="32"/>
      <c r="F3502" s="32"/>
    </row>
    <row r="3503" spans="4:6">
      <c r="D3503" s="32"/>
      <c r="F3503" s="32"/>
    </row>
    <row r="3504" spans="4:6">
      <c r="D3504" s="32"/>
      <c r="F3504" s="32"/>
    </row>
    <row r="3505" spans="4:6">
      <c r="D3505" s="32"/>
      <c r="F3505" s="32"/>
    </row>
    <row r="3506" spans="4:6">
      <c r="D3506" s="32"/>
      <c r="F3506" s="32"/>
    </row>
    <row r="3507" spans="4:6">
      <c r="D3507" s="32"/>
      <c r="F3507" s="32"/>
    </row>
    <row r="3508" spans="4:6">
      <c r="D3508" s="32"/>
      <c r="F3508" s="32"/>
    </row>
    <row r="3509" spans="4:6">
      <c r="D3509" s="32"/>
      <c r="F3509" s="32"/>
    </row>
    <row r="3510" spans="4:6">
      <c r="D3510" s="32"/>
      <c r="F3510" s="32"/>
    </row>
    <row r="3511" spans="4:6">
      <c r="D3511" s="32"/>
      <c r="F3511" s="32"/>
    </row>
    <row r="3512" spans="4:6">
      <c r="D3512" s="32"/>
      <c r="F3512" s="32"/>
    </row>
    <row r="3513" spans="4:6">
      <c r="D3513" s="32"/>
      <c r="F3513" s="32"/>
    </row>
    <row r="3514" spans="4:6">
      <c r="D3514" s="32"/>
      <c r="F3514" s="32"/>
    </row>
    <row r="3515" spans="4:6">
      <c r="D3515" s="32"/>
      <c r="F3515" s="32"/>
    </row>
    <row r="3516" spans="4:6">
      <c r="D3516" s="32"/>
      <c r="F3516" s="32"/>
    </row>
    <row r="3517" spans="4:6">
      <c r="D3517" s="32"/>
      <c r="F3517" s="32"/>
    </row>
    <row r="3518" spans="4:6">
      <c r="D3518" s="32"/>
      <c r="F3518" s="32"/>
    </row>
    <row r="3519" spans="4:6">
      <c r="D3519" s="32"/>
      <c r="F3519" s="32"/>
    </row>
    <row r="3520" spans="4:6">
      <c r="D3520" s="32"/>
      <c r="F3520" s="32"/>
    </row>
    <row r="3521" spans="4:6">
      <c r="D3521" s="32"/>
      <c r="F3521" s="32"/>
    </row>
    <row r="3522" spans="4:6">
      <c r="D3522" s="32"/>
      <c r="F3522" s="32"/>
    </row>
    <row r="3523" spans="4:6">
      <c r="D3523" s="32"/>
      <c r="F3523" s="32"/>
    </row>
    <row r="3524" spans="4:6">
      <c r="D3524" s="32"/>
      <c r="F3524" s="32"/>
    </row>
    <row r="3525" spans="4:6">
      <c r="D3525" s="32"/>
      <c r="F3525" s="32"/>
    </row>
    <row r="3526" spans="4:6">
      <c r="D3526" s="32"/>
      <c r="F3526" s="32"/>
    </row>
    <row r="3527" spans="4:6">
      <c r="D3527" s="32"/>
      <c r="F3527" s="32"/>
    </row>
    <row r="3528" spans="4:6">
      <c r="D3528" s="32"/>
      <c r="F3528" s="32"/>
    </row>
    <row r="3529" spans="4:6">
      <c r="D3529" s="32"/>
      <c r="F3529" s="32"/>
    </row>
    <row r="3530" spans="4:6">
      <c r="D3530" s="32"/>
      <c r="F3530" s="32"/>
    </row>
    <row r="3531" spans="4:6">
      <c r="D3531" s="32"/>
      <c r="F3531" s="32"/>
    </row>
    <row r="3532" spans="4:6">
      <c r="D3532" s="32"/>
      <c r="F3532" s="32"/>
    </row>
    <row r="3533" spans="4:6">
      <c r="D3533" s="32"/>
      <c r="F3533" s="32"/>
    </row>
    <row r="3534" spans="4:6">
      <c r="D3534" s="32"/>
      <c r="F3534" s="32"/>
    </row>
    <row r="3535" spans="4:6">
      <c r="D3535" s="32"/>
      <c r="F3535" s="32"/>
    </row>
    <row r="3536" spans="4:6">
      <c r="D3536" s="32"/>
      <c r="F3536" s="32"/>
    </row>
    <row r="3537" spans="4:6">
      <c r="D3537" s="32"/>
      <c r="F3537" s="32"/>
    </row>
    <row r="3538" spans="4:6">
      <c r="D3538" s="32"/>
      <c r="F3538" s="32"/>
    </row>
    <row r="3539" spans="4:6">
      <c r="D3539" s="32"/>
      <c r="F3539" s="32"/>
    </row>
    <row r="3540" spans="4:6">
      <c r="D3540" s="32"/>
      <c r="F3540" s="32"/>
    </row>
    <row r="3541" spans="4:6">
      <c r="D3541" s="32"/>
      <c r="F3541" s="32"/>
    </row>
    <row r="3542" spans="4:6">
      <c r="D3542" s="32"/>
      <c r="F3542" s="32"/>
    </row>
    <row r="3543" spans="4:6">
      <c r="D3543" s="32"/>
      <c r="F3543" s="32"/>
    </row>
    <row r="3544" spans="4:6">
      <c r="D3544" s="32"/>
      <c r="F3544" s="32"/>
    </row>
    <row r="3545" spans="4:6">
      <c r="D3545" s="32"/>
      <c r="F3545" s="32"/>
    </row>
    <row r="3546" spans="4:6">
      <c r="D3546" s="32"/>
      <c r="F3546" s="32"/>
    </row>
    <row r="3547" spans="4:6">
      <c r="D3547" s="32"/>
      <c r="F3547" s="32"/>
    </row>
    <row r="3548" spans="4:6">
      <c r="D3548" s="32"/>
      <c r="F3548" s="32"/>
    </row>
    <row r="3549" spans="4:6">
      <c r="D3549" s="32"/>
      <c r="F3549" s="32"/>
    </row>
    <row r="3550" spans="4:6">
      <c r="D3550" s="32"/>
      <c r="F3550" s="32"/>
    </row>
    <row r="3551" spans="4:6">
      <c r="D3551" s="32"/>
      <c r="F3551" s="32"/>
    </row>
    <row r="3552" spans="4:6">
      <c r="D3552" s="32"/>
      <c r="F3552" s="32"/>
    </row>
    <row r="3553" spans="4:6">
      <c r="D3553" s="32"/>
      <c r="F3553" s="32"/>
    </row>
    <row r="3554" spans="4:6">
      <c r="D3554" s="32"/>
      <c r="F3554" s="32"/>
    </row>
    <row r="3555" spans="4:6">
      <c r="D3555" s="32"/>
      <c r="F3555" s="32"/>
    </row>
    <row r="3556" spans="4:6">
      <c r="D3556" s="32"/>
      <c r="F3556" s="32"/>
    </row>
    <row r="3557" spans="4:6">
      <c r="D3557" s="32"/>
      <c r="F3557" s="32"/>
    </row>
    <row r="3558" spans="4:6">
      <c r="D3558" s="32"/>
      <c r="F3558" s="32"/>
    </row>
    <row r="3559" spans="4:6">
      <c r="D3559" s="32"/>
      <c r="F3559" s="32"/>
    </row>
    <row r="3560" spans="4:6">
      <c r="D3560" s="32"/>
      <c r="F3560" s="32"/>
    </row>
    <row r="3561" spans="4:6">
      <c r="D3561" s="32"/>
      <c r="F3561" s="32"/>
    </row>
    <row r="3562" spans="4:6">
      <c r="D3562" s="32"/>
      <c r="F3562" s="32"/>
    </row>
    <row r="3563" spans="4:6">
      <c r="D3563" s="32"/>
      <c r="F3563" s="32"/>
    </row>
    <row r="3564" spans="4:6">
      <c r="D3564" s="32"/>
      <c r="F3564" s="32"/>
    </row>
    <row r="3565" spans="4:6">
      <c r="D3565" s="32"/>
      <c r="F3565" s="32"/>
    </row>
    <row r="3566" spans="4:6">
      <c r="D3566" s="32"/>
      <c r="F3566" s="32"/>
    </row>
    <row r="3567" spans="4:6">
      <c r="D3567" s="32"/>
      <c r="F3567" s="32"/>
    </row>
    <row r="3568" spans="4:6">
      <c r="D3568" s="32"/>
      <c r="F3568" s="32"/>
    </row>
    <row r="3569" spans="4:6">
      <c r="D3569" s="32"/>
      <c r="F3569" s="32"/>
    </row>
    <row r="3570" spans="4:6">
      <c r="D3570" s="32"/>
      <c r="F3570" s="32"/>
    </row>
    <row r="3571" spans="4:6">
      <c r="D3571" s="32"/>
      <c r="F3571" s="32"/>
    </row>
    <row r="3572" spans="4:6">
      <c r="D3572" s="32"/>
      <c r="F3572" s="32"/>
    </row>
    <row r="3573" spans="4:6">
      <c r="D3573" s="32"/>
      <c r="F3573" s="32"/>
    </row>
    <row r="3574" spans="4:6">
      <c r="D3574" s="32"/>
      <c r="F3574" s="32"/>
    </row>
    <row r="3575" spans="4:6">
      <c r="D3575" s="32"/>
      <c r="F3575" s="32"/>
    </row>
    <row r="3576" spans="4:6">
      <c r="D3576" s="32"/>
      <c r="F3576" s="32"/>
    </row>
    <row r="3577" spans="4:6">
      <c r="D3577" s="32"/>
      <c r="F3577" s="32"/>
    </row>
    <row r="3578" spans="4:6">
      <c r="D3578" s="32"/>
      <c r="F3578" s="32"/>
    </row>
    <row r="3579" spans="4:6">
      <c r="D3579" s="32"/>
      <c r="F3579" s="32"/>
    </row>
    <row r="3580" spans="4:6">
      <c r="D3580" s="32"/>
      <c r="F3580" s="32"/>
    </row>
    <row r="3581" spans="4:6">
      <c r="D3581" s="32"/>
      <c r="F3581" s="32"/>
    </row>
    <row r="3582" spans="4:6">
      <c r="D3582" s="32"/>
      <c r="F3582" s="32"/>
    </row>
    <row r="3583" spans="4:6">
      <c r="D3583" s="32"/>
      <c r="F3583" s="32"/>
    </row>
    <row r="3584" spans="4:6">
      <c r="D3584" s="32"/>
      <c r="F3584" s="32"/>
    </row>
    <row r="3585" spans="4:6">
      <c r="D3585" s="32"/>
      <c r="F3585" s="32"/>
    </row>
    <row r="3586" spans="4:6">
      <c r="D3586" s="32"/>
      <c r="F3586" s="32"/>
    </row>
    <row r="3587" spans="4:6">
      <c r="D3587" s="32"/>
      <c r="F3587" s="32"/>
    </row>
    <row r="3588" spans="4:6">
      <c r="D3588" s="32"/>
      <c r="F3588" s="32"/>
    </row>
    <row r="3589" spans="4:6">
      <c r="D3589" s="32"/>
      <c r="F3589" s="32"/>
    </row>
    <row r="3590" spans="4:6">
      <c r="D3590" s="32"/>
      <c r="F3590" s="32"/>
    </row>
    <row r="3591" spans="4:6">
      <c r="D3591" s="32"/>
      <c r="F3591" s="32"/>
    </row>
    <row r="3592" spans="4:6">
      <c r="D3592" s="32"/>
      <c r="F3592" s="32"/>
    </row>
    <row r="3593" spans="4:6">
      <c r="D3593" s="32"/>
      <c r="F3593" s="32"/>
    </row>
    <row r="3594" spans="4:6">
      <c r="D3594" s="32"/>
      <c r="F3594" s="32"/>
    </row>
    <row r="3595" spans="4:6">
      <c r="D3595" s="32"/>
      <c r="F3595" s="32"/>
    </row>
    <row r="3596" spans="4:6">
      <c r="D3596" s="32"/>
      <c r="F3596" s="32"/>
    </row>
    <row r="3597" spans="4:6">
      <c r="D3597" s="32"/>
      <c r="F3597" s="32"/>
    </row>
    <row r="3598" spans="4:6">
      <c r="D3598" s="32"/>
      <c r="F3598" s="32"/>
    </row>
    <row r="3599" spans="4:6">
      <c r="D3599" s="32"/>
      <c r="F3599" s="32"/>
    </row>
    <row r="3600" spans="4:6">
      <c r="D3600" s="32"/>
      <c r="F3600" s="32"/>
    </row>
    <row r="3601" spans="4:6">
      <c r="D3601" s="32"/>
      <c r="F3601" s="32"/>
    </row>
    <row r="3602" spans="4:6">
      <c r="D3602" s="32"/>
      <c r="F3602" s="32"/>
    </row>
    <row r="3603" spans="4:6">
      <c r="D3603" s="32"/>
      <c r="F3603" s="32"/>
    </row>
    <row r="3604" spans="4:6">
      <c r="D3604" s="32"/>
      <c r="F3604" s="32"/>
    </row>
    <row r="3605" spans="4:6">
      <c r="D3605" s="32"/>
      <c r="F3605" s="32"/>
    </row>
    <row r="3606" spans="4:6">
      <c r="D3606" s="32"/>
      <c r="F3606" s="32"/>
    </row>
    <row r="3607" spans="4:6">
      <c r="D3607" s="32"/>
      <c r="F3607" s="32"/>
    </row>
    <row r="3608" spans="4:6">
      <c r="D3608" s="32"/>
      <c r="F3608" s="32"/>
    </row>
    <row r="3609" spans="4:6">
      <c r="D3609" s="32"/>
      <c r="F3609" s="32"/>
    </row>
    <row r="3610" spans="4:6">
      <c r="D3610" s="32"/>
      <c r="F3610" s="32"/>
    </row>
    <row r="3611" spans="4:6">
      <c r="D3611" s="32"/>
      <c r="F3611" s="32"/>
    </row>
    <row r="3612" spans="4:6">
      <c r="D3612" s="32"/>
      <c r="F3612" s="32"/>
    </row>
    <row r="3613" spans="4:6">
      <c r="D3613" s="32"/>
      <c r="F3613" s="32"/>
    </row>
    <row r="3614" spans="4:6">
      <c r="D3614" s="32"/>
      <c r="F3614" s="32"/>
    </row>
    <row r="3615" spans="4:6">
      <c r="D3615" s="32"/>
      <c r="F3615" s="32"/>
    </row>
    <row r="3616" spans="4:6">
      <c r="D3616" s="32"/>
      <c r="F3616" s="32"/>
    </row>
    <row r="3617" spans="4:6">
      <c r="D3617" s="32"/>
      <c r="F3617" s="32"/>
    </row>
    <row r="3618" spans="4:6">
      <c r="D3618" s="32"/>
      <c r="F3618" s="32"/>
    </row>
    <row r="3619" spans="4:6">
      <c r="D3619" s="32"/>
      <c r="F3619" s="32"/>
    </row>
    <row r="3620" spans="4:6">
      <c r="D3620" s="32"/>
      <c r="F3620" s="32"/>
    </row>
    <row r="3621" spans="4:6">
      <c r="D3621" s="32"/>
      <c r="F3621" s="32"/>
    </row>
    <row r="3622" spans="4:6">
      <c r="D3622" s="32"/>
      <c r="F3622" s="32"/>
    </row>
    <row r="3623" spans="4:6">
      <c r="D3623" s="32"/>
      <c r="F3623" s="32"/>
    </row>
    <row r="3624" spans="4:6">
      <c r="D3624" s="32"/>
      <c r="F3624" s="32"/>
    </row>
    <row r="3625" spans="4:6">
      <c r="D3625" s="32"/>
      <c r="F3625" s="32"/>
    </row>
    <row r="3626" spans="4:6">
      <c r="D3626" s="32"/>
      <c r="F3626" s="32"/>
    </row>
    <row r="3627" spans="4:6">
      <c r="D3627" s="32"/>
      <c r="F3627" s="32"/>
    </row>
    <row r="3628" spans="4:6">
      <c r="D3628" s="32"/>
      <c r="F3628" s="32"/>
    </row>
    <row r="3629" spans="4:6">
      <c r="D3629" s="32"/>
      <c r="F3629" s="32"/>
    </row>
    <row r="3630" spans="4:6">
      <c r="D3630" s="32"/>
      <c r="F3630" s="32"/>
    </row>
    <row r="3631" spans="4:6">
      <c r="D3631" s="32"/>
      <c r="F3631" s="32"/>
    </row>
    <row r="3632" spans="4:6">
      <c r="D3632" s="32"/>
      <c r="F3632" s="32"/>
    </row>
    <row r="3633" spans="4:6">
      <c r="D3633" s="32"/>
      <c r="F3633" s="32"/>
    </row>
    <row r="3634" spans="4:6">
      <c r="D3634" s="32"/>
      <c r="F3634" s="32"/>
    </row>
    <row r="3635" spans="4:6">
      <c r="D3635" s="32"/>
      <c r="F3635" s="32"/>
    </row>
    <row r="3636" spans="4:6">
      <c r="D3636" s="32"/>
      <c r="F3636" s="32"/>
    </row>
    <row r="3637" spans="4:6">
      <c r="D3637" s="32"/>
      <c r="F3637" s="32"/>
    </row>
    <row r="3638" spans="4:6">
      <c r="D3638" s="32"/>
      <c r="F3638" s="32"/>
    </row>
    <row r="3639" spans="4:6">
      <c r="D3639" s="32"/>
      <c r="F3639" s="32"/>
    </row>
    <row r="3640" spans="4:6">
      <c r="D3640" s="32"/>
      <c r="F3640" s="32"/>
    </row>
    <row r="3641" spans="4:6">
      <c r="D3641" s="32"/>
      <c r="F3641" s="32"/>
    </row>
    <row r="3642" spans="4:6">
      <c r="D3642" s="32"/>
      <c r="F3642" s="32"/>
    </row>
    <row r="3643" spans="4:6">
      <c r="D3643" s="32"/>
      <c r="F3643" s="32"/>
    </row>
    <row r="3644" spans="4:6">
      <c r="D3644" s="32"/>
      <c r="F3644" s="32"/>
    </row>
    <row r="3645" spans="4:6">
      <c r="D3645" s="32"/>
      <c r="F3645" s="32"/>
    </row>
    <row r="3646" spans="4:6">
      <c r="D3646" s="32"/>
      <c r="F3646" s="32"/>
    </row>
    <row r="3647" spans="4:6">
      <c r="D3647" s="32"/>
      <c r="F3647" s="32"/>
    </row>
    <row r="3648" spans="4:6">
      <c r="D3648" s="32"/>
      <c r="F3648" s="32"/>
    </row>
    <row r="3649" spans="4:6">
      <c r="D3649" s="32"/>
      <c r="F3649" s="32"/>
    </row>
    <row r="3650" spans="4:6">
      <c r="D3650" s="32"/>
      <c r="F3650" s="32"/>
    </row>
    <row r="3651" spans="4:6">
      <c r="D3651" s="32"/>
      <c r="F3651" s="32"/>
    </row>
    <row r="3652" spans="4:6">
      <c r="D3652" s="32"/>
      <c r="F3652" s="32"/>
    </row>
    <row r="3653" spans="4:6">
      <c r="D3653" s="32"/>
      <c r="F3653" s="32"/>
    </row>
    <row r="3654" spans="4:6">
      <c r="D3654" s="32"/>
      <c r="F3654" s="32"/>
    </row>
    <row r="3655" spans="4:6">
      <c r="D3655" s="32"/>
      <c r="F3655" s="32"/>
    </row>
    <row r="3656" spans="4:6">
      <c r="D3656" s="32"/>
      <c r="F3656" s="32"/>
    </row>
    <row r="3657" spans="4:6">
      <c r="D3657" s="32"/>
      <c r="F3657" s="32"/>
    </row>
    <row r="3658" spans="4:6">
      <c r="D3658" s="32"/>
      <c r="F3658" s="32"/>
    </row>
    <row r="3659" spans="4:6">
      <c r="D3659" s="32"/>
      <c r="F3659" s="32"/>
    </row>
    <row r="3660" spans="4:6">
      <c r="D3660" s="32"/>
      <c r="F3660" s="32"/>
    </row>
    <row r="3661" spans="4:6">
      <c r="D3661" s="32"/>
      <c r="F3661" s="32"/>
    </row>
    <row r="3662" spans="4:6">
      <c r="D3662" s="32"/>
      <c r="F3662" s="32"/>
    </row>
    <row r="3663" spans="4:6">
      <c r="D3663" s="32"/>
      <c r="F3663" s="32"/>
    </row>
    <row r="3664" spans="4:6">
      <c r="D3664" s="32"/>
      <c r="F3664" s="32"/>
    </row>
    <row r="3665" spans="4:6">
      <c r="D3665" s="32"/>
      <c r="F3665" s="32"/>
    </row>
    <row r="3666" spans="4:6">
      <c r="D3666" s="32"/>
      <c r="F3666" s="32"/>
    </row>
    <row r="3667" spans="4:6">
      <c r="D3667" s="32"/>
      <c r="F3667" s="32"/>
    </row>
    <row r="3668" spans="4:6">
      <c r="D3668" s="32"/>
      <c r="F3668" s="32"/>
    </row>
    <row r="3669" spans="4:6">
      <c r="D3669" s="32"/>
      <c r="F3669" s="32"/>
    </row>
    <row r="3670" spans="4:6">
      <c r="D3670" s="32"/>
      <c r="F3670" s="32"/>
    </row>
    <row r="3671" spans="4:6">
      <c r="D3671" s="32"/>
      <c r="F3671" s="32"/>
    </row>
    <row r="3672" spans="4:6">
      <c r="D3672" s="32"/>
      <c r="F3672" s="32"/>
    </row>
    <row r="3673" spans="4:6">
      <c r="D3673" s="32"/>
      <c r="F3673" s="32"/>
    </row>
    <row r="3674" spans="4:6">
      <c r="D3674" s="32"/>
      <c r="F3674" s="32"/>
    </row>
    <row r="3675" spans="4:6">
      <c r="D3675" s="32"/>
      <c r="F3675" s="32"/>
    </row>
    <row r="3676" spans="4:6">
      <c r="D3676" s="32"/>
      <c r="F3676" s="32"/>
    </row>
    <row r="3677" spans="4:6">
      <c r="D3677" s="32"/>
      <c r="F3677" s="32"/>
    </row>
    <row r="3678" spans="4:6">
      <c r="D3678" s="32"/>
      <c r="F3678" s="32"/>
    </row>
    <row r="3679" spans="4:6">
      <c r="D3679" s="32"/>
      <c r="F3679" s="32"/>
    </row>
    <row r="3680" spans="4:6">
      <c r="D3680" s="32"/>
      <c r="F3680" s="32"/>
    </row>
    <row r="3681" spans="4:6">
      <c r="D3681" s="32"/>
      <c r="F3681" s="32"/>
    </row>
    <row r="3682" spans="4:6">
      <c r="D3682" s="32"/>
      <c r="F3682" s="32"/>
    </row>
    <row r="3683" spans="4:6">
      <c r="D3683" s="32"/>
      <c r="F3683" s="32"/>
    </row>
    <row r="3684" spans="4:6">
      <c r="D3684" s="32"/>
      <c r="F3684" s="32"/>
    </row>
    <row r="3685" spans="4:6">
      <c r="D3685" s="32"/>
      <c r="F3685" s="32"/>
    </row>
    <row r="3686" spans="4:6">
      <c r="D3686" s="32"/>
      <c r="F3686" s="32"/>
    </row>
    <row r="3687" spans="4:6">
      <c r="D3687" s="32"/>
      <c r="F3687" s="32"/>
    </row>
    <row r="3688" spans="4:6">
      <c r="D3688" s="32"/>
      <c r="F3688" s="32"/>
    </row>
    <row r="3689" spans="4:6">
      <c r="D3689" s="32"/>
      <c r="F3689" s="32"/>
    </row>
    <row r="3690" spans="4:6">
      <c r="D3690" s="32"/>
      <c r="F3690" s="32"/>
    </row>
    <row r="3691" spans="4:6">
      <c r="D3691" s="32"/>
      <c r="F3691" s="32"/>
    </row>
    <row r="3692" spans="4:6">
      <c r="D3692" s="32"/>
      <c r="F3692" s="32"/>
    </row>
    <row r="3693" spans="4:6">
      <c r="D3693" s="32"/>
      <c r="F3693" s="32"/>
    </row>
    <row r="3694" spans="4:6">
      <c r="D3694" s="32"/>
      <c r="F3694" s="32"/>
    </row>
    <row r="3695" spans="4:6">
      <c r="D3695" s="32"/>
      <c r="F3695" s="32"/>
    </row>
    <row r="3696" spans="4:6">
      <c r="D3696" s="32"/>
      <c r="F3696" s="32"/>
    </row>
    <row r="3697" spans="4:6">
      <c r="D3697" s="32"/>
      <c r="F3697" s="32"/>
    </row>
    <row r="3698" spans="4:6">
      <c r="D3698" s="32"/>
      <c r="F3698" s="32"/>
    </row>
    <row r="3699" spans="4:6">
      <c r="D3699" s="32"/>
      <c r="F3699" s="32"/>
    </row>
    <row r="3700" spans="4:6">
      <c r="D3700" s="32"/>
      <c r="F3700" s="32"/>
    </row>
    <row r="3701" spans="4:6">
      <c r="D3701" s="32"/>
      <c r="F3701" s="32"/>
    </row>
    <row r="3702" spans="4:6">
      <c r="D3702" s="32"/>
      <c r="F3702" s="32"/>
    </row>
    <row r="3703" spans="4:6">
      <c r="D3703" s="32"/>
      <c r="F3703" s="32"/>
    </row>
    <row r="3704" spans="4:6">
      <c r="D3704" s="32"/>
      <c r="F3704" s="32"/>
    </row>
    <row r="3705" spans="4:6">
      <c r="D3705" s="32"/>
      <c r="F3705" s="32"/>
    </row>
    <row r="3706" spans="4:6">
      <c r="D3706" s="32"/>
      <c r="F3706" s="32"/>
    </row>
    <row r="3707" spans="4:6">
      <c r="D3707" s="32"/>
      <c r="F3707" s="32"/>
    </row>
    <row r="3708" spans="4:6">
      <c r="D3708" s="32"/>
      <c r="F3708" s="32"/>
    </row>
    <row r="3709" spans="4:6">
      <c r="D3709" s="32"/>
      <c r="F3709" s="32"/>
    </row>
    <row r="3710" spans="4:6">
      <c r="D3710" s="32"/>
      <c r="F3710" s="32"/>
    </row>
    <row r="3711" spans="4:6">
      <c r="D3711" s="32"/>
      <c r="F3711" s="32"/>
    </row>
    <row r="3712" spans="4:6">
      <c r="D3712" s="32"/>
      <c r="F3712" s="32"/>
    </row>
    <row r="3713" spans="4:6">
      <c r="D3713" s="32"/>
      <c r="F3713" s="32"/>
    </row>
    <row r="3714" spans="4:6">
      <c r="D3714" s="32"/>
      <c r="F3714" s="32"/>
    </row>
    <row r="3715" spans="4:6">
      <c r="D3715" s="32"/>
      <c r="F3715" s="32"/>
    </row>
    <row r="3716" spans="4:6">
      <c r="D3716" s="32"/>
      <c r="F3716" s="32"/>
    </row>
    <row r="3717" spans="4:6">
      <c r="D3717" s="32"/>
      <c r="F3717" s="32"/>
    </row>
    <row r="3718" spans="4:6">
      <c r="D3718" s="32"/>
      <c r="F3718" s="32"/>
    </row>
    <row r="3719" spans="4:6">
      <c r="D3719" s="32"/>
      <c r="F3719" s="32"/>
    </row>
    <row r="3720" spans="4:6">
      <c r="D3720" s="32"/>
      <c r="F3720" s="32"/>
    </row>
    <row r="3721" spans="4:6">
      <c r="D3721" s="32"/>
      <c r="F3721" s="32"/>
    </row>
    <row r="3722" spans="4:6">
      <c r="D3722" s="32"/>
      <c r="F3722" s="32"/>
    </row>
    <row r="3723" spans="4:6">
      <c r="D3723" s="32"/>
      <c r="F3723" s="32"/>
    </row>
    <row r="3724" spans="4:6">
      <c r="D3724" s="32"/>
      <c r="F3724" s="32"/>
    </row>
    <row r="3725" spans="4:6">
      <c r="D3725" s="32"/>
      <c r="F3725" s="32"/>
    </row>
    <row r="3726" spans="4:6">
      <c r="D3726" s="32"/>
      <c r="F3726" s="32"/>
    </row>
    <row r="3727" spans="4:6">
      <c r="D3727" s="32"/>
      <c r="F3727" s="32"/>
    </row>
    <row r="3728" spans="4:6">
      <c r="D3728" s="32"/>
      <c r="F3728" s="32"/>
    </row>
    <row r="3729" spans="4:6">
      <c r="D3729" s="32"/>
      <c r="F3729" s="32"/>
    </row>
    <row r="3730" spans="4:6">
      <c r="D3730" s="32"/>
      <c r="F3730" s="32"/>
    </row>
    <row r="3731" spans="4:6">
      <c r="D3731" s="32"/>
      <c r="F3731" s="32"/>
    </row>
    <row r="3732" spans="4:6">
      <c r="D3732" s="32"/>
      <c r="F3732" s="32"/>
    </row>
    <row r="3733" spans="4:6">
      <c r="D3733" s="32"/>
      <c r="F3733" s="32"/>
    </row>
    <row r="3734" spans="4:6">
      <c r="D3734" s="32"/>
      <c r="F3734" s="32"/>
    </row>
    <row r="3735" spans="4:6">
      <c r="D3735" s="32"/>
      <c r="F3735" s="32"/>
    </row>
    <row r="3736" spans="4:6">
      <c r="D3736" s="32"/>
      <c r="F3736" s="32"/>
    </row>
    <row r="3737" spans="4:6">
      <c r="D3737" s="32"/>
      <c r="F3737" s="32"/>
    </row>
    <row r="3738" spans="4:6">
      <c r="D3738" s="32"/>
      <c r="F3738" s="32"/>
    </row>
    <row r="3739" spans="4:6">
      <c r="D3739" s="32"/>
      <c r="F3739" s="32"/>
    </row>
    <row r="3740" spans="4:6">
      <c r="D3740" s="32"/>
      <c r="F3740" s="32"/>
    </row>
    <row r="3741" spans="4:6">
      <c r="D3741" s="32"/>
      <c r="F3741" s="32"/>
    </row>
    <row r="3742" spans="4:6">
      <c r="D3742" s="32"/>
      <c r="F3742" s="32"/>
    </row>
    <row r="3743" spans="4:6">
      <c r="D3743" s="32"/>
      <c r="F3743" s="32"/>
    </row>
    <row r="3744" spans="4:6">
      <c r="D3744" s="32"/>
      <c r="F3744" s="32"/>
    </row>
    <row r="3745" spans="4:6">
      <c r="D3745" s="32"/>
      <c r="F3745" s="32"/>
    </row>
    <row r="3746" spans="4:6">
      <c r="D3746" s="32"/>
      <c r="F3746" s="32"/>
    </row>
    <row r="3747" spans="4:6">
      <c r="D3747" s="32"/>
      <c r="F3747" s="32"/>
    </row>
    <row r="3748" spans="4:6">
      <c r="D3748" s="32"/>
      <c r="F3748" s="32"/>
    </row>
    <row r="3749" spans="4:6">
      <c r="D3749" s="32"/>
      <c r="F3749" s="32"/>
    </row>
    <row r="3750" spans="4:6">
      <c r="D3750" s="32"/>
      <c r="F3750" s="32"/>
    </row>
    <row r="3751" spans="4:6">
      <c r="D3751" s="32"/>
      <c r="F3751" s="32"/>
    </row>
    <row r="3752" spans="4:6">
      <c r="D3752" s="32"/>
      <c r="F3752" s="32"/>
    </row>
    <row r="3753" spans="4:6">
      <c r="D3753" s="32"/>
      <c r="F3753" s="32"/>
    </row>
    <row r="3754" spans="4:6">
      <c r="D3754" s="32"/>
      <c r="F3754" s="32"/>
    </row>
    <row r="3755" spans="4:6">
      <c r="D3755" s="32"/>
      <c r="F3755" s="32"/>
    </row>
    <row r="3756" spans="4:6">
      <c r="D3756" s="32"/>
      <c r="F3756" s="32"/>
    </row>
    <row r="3757" spans="4:6">
      <c r="D3757" s="32"/>
      <c r="F3757" s="32"/>
    </row>
    <row r="3758" spans="4:6">
      <c r="D3758" s="32"/>
      <c r="F3758" s="32"/>
    </row>
    <row r="3759" spans="4:6">
      <c r="D3759" s="32"/>
      <c r="F3759" s="32"/>
    </row>
    <row r="3760" spans="4:6">
      <c r="D3760" s="32"/>
      <c r="F3760" s="32"/>
    </row>
    <row r="3761" spans="4:6">
      <c r="D3761" s="32"/>
      <c r="F3761" s="32"/>
    </row>
    <row r="3762" spans="4:6">
      <c r="D3762" s="32"/>
      <c r="F3762" s="32"/>
    </row>
    <row r="3763" spans="4:6">
      <c r="D3763" s="32"/>
      <c r="F3763" s="32"/>
    </row>
    <row r="3764" spans="4:6">
      <c r="D3764" s="32"/>
      <c r="F3764" s="32"/>
    </row>
    <row r="3765" spans="4:6">
      <c r="D3765" s="32"/>
      <c r="F3765" s="32"/>
    </row>
    <row r="3766" spans="4:6">
      <c r="D3766" s="32"/>
      <c r="F3766" s="32"/>
    </row>
    <row r="3767" spans="4:6">
      <c r="D3767" s="32"/>
      <c r="F3767" s="32"/>
    </row>
    <row r="3768" spans="4:6">
      <c r="D3768" s="32"/>
      <c r="F3768" s="32"/>
    </row>
    <row r="3769" spans="4:6">
      <c r="D3769" s="32"/>
      <c r="F3769" s="32"/>
    </row>
    <row r="3770" spans="4:6">
      <c r="D3770" s="32"/>
      <c r="F3770" s="32"/>
    </row>
    <row r="3771" spans="4:6">
      <c r="D3771" s="32"/>
      <c r="F3771" s="32"/>
    </row>
    <row r="3772" spans="4:6">
      <c r="D3772" s="32"/>
      <c r="F3772" s="32"/>
    </row>
    <row r="3773" spans="4:6">
      <c r="D3773" s="32"/>
      <c r="F3773" s="32"/>
    </row>
    <row r="3774" spans="4:6">
      <c r="D3774" s="32"/>
      <c r="F3774" s="32"/>
    </row>
    <row r="3775" spans="4:6">
      <c r="D3775" s="32"/>
      <c r="F3775" s="32"/>
    </row>
    <row r="3776" spans="4:6">
      <c r="D3776" s="32"/>
      <c r="F3776" s="32"/>
    </row>
    <row r="3777" spans="4:6">
      <c r="D3777" s="32"/>
      <c r="F3777" s="32"/>
    </row>
    <row r="3778" spans="4:6">
      <c r="D3778" s="32"/>
      <c r="F3778" s="32"/>
    </row>
    <row r="3779" spans="4:6">
      <c r="D3779" s="32"/>
      <c r="F3779" s="32"/>
    </row>
    <row r="3780" spans="4:6">
      <c r="D3780" s="32"/>
      <c r="F3780" s="32"/>
    </row>
    <row r="3781" spans="4:6">
      <c r="D3781" s="32"/>
      <c r="F3781" s="32"/>
    </row>
    <row r="3782" spans="4:6">
      <c r="D3782" s="32"/>
      <c r="F3782" s="32"/>
    </row>
    <row r="3783" spans="4:6">
      <c r="D3783" s="32"/>
      <c r="F3783" s="32"/>
    </row>
    <row r="3784" spans="4:6">
      <c r="D3784" s="32"/>
      <c r="F3784" s="32"/>
    </row>
    <row r="3785" spans="4:6">
      <c r="D3785" s="32"/>
      <c r="F3785" s="32"/>
    </row>
    <row r="3786" spans="4:6">
      <c r="D3786" s="32"/>
      <c r="F3786" s="32"/>
    </row>
    <row r="3787" spans="4:6">
      <c r="D3787" s="32"/>
      <c r="F3787" s="32"/>
    </row>
    <row r="3788" spans="4:6">
      <c r="D3788" s="32"/>
      <c r="F3788" s="32"/>
    </row>
    <row r="3789" spans="4:6">
      <c r="D3789" s="32"/>
      <c r="F3789" s="32"/>
    </row>
    <row r="3790" spans="4:6">
      <c r="D3790" s="32"/>
      <c r="F3790" s="32"/>
    </row>
    <row r="3791" spans="4:6">
      <c r="D3791" s="32"/>
      <c r="F3791" s="32"/>
    </row>
    <row r="3792" spans="4:6">
      <c r="D3792" s="32"/>
      <c r="F3792" s="32"/>
    </row>
    <row r="3793" spans="4:6">
      <c r="D3793" s="32"/>
      <c r="F3793" s="32"/>
    </row>
    <row r="3794" spans="4:6">
      <c r="D3794" s="32"/>
      <c r="F3794" s="32"/>
    </row>
    <row r="3795" spans="4:6">
      <c r="D3795" s="32"/>
      <c r="F3795" s="32"/>
    </row>
    <row r="3796" spans="4:6">
      <c r="D3796" s="32"/>
      <c r="F3796" s="32"/>
    </row>
    <row r="3797" spans="4:6">
      <c r="D3797" s="32"/>
      <c r="F3797" s="32"/>
    </row>
    <row r="3798" spans="4:6">
      <c r="D3798" s="32"/>
      <c r="F3798" s="32"/>
    </row>
    <row r="3799" spans="4:6">
      <c r="D3799" s="32"/>
      <c r="F3799" s="32"/>
    </row>
    <row r="3800" spans="4:6">
      <c r="D3800" s="32"/>
      <c r="F3800" s="32"/>
    </row>
    <row r="3801" spans="4:6">
      <c r="D3801" s="32"/>
      <c r="F3801" s="32"/>
    </row>
    <row r="3802" spans="4:6">
      <c r="D3802" s="32"/>
      <c r="F3802" s="32"/>
    </row>
    <row r="3803" spans="4:6">
      <c r="D3803" s="32"/>
      <c r="F3803" s="32"/>
    </row>
    <row r="3804" spans="4:6">
      <c r="D3804" s="32"/>
      <c r="F3804" s="32"/>
    </row>
    <row r="3805" spans="4:6">
      <c r="D3805" s="32"/>
      <c r="F3805" s="32"/>
    </row>
    <row r="3806" spans="4:6">
      <c r="D3806" s="32"/>
      <c r="F3806" s="32"/>
    </row>
    <row r="3807" spans="4:6">
      <c r="D3807" s="32"/>
      <c r="F3807" s="32"/>
    </row>
    <row r="3808" spans="4:6">
      <c r="D3808" s="32"/>
      <c r="F3808" s="32"/>
    </row>
    <row r="3809" spans="4:6">
      <c r="D3809" s="32"/>
      <c r="F3809" s="32"/>
    </row>
    <row r="3810" spans="4:6">
      <c r="D3810" s="32"/>
      <c r="F3810" s="32"/>
    </row>
    <row r="3811" spans="4:6">
      <c r="D3811" s="32"/>
      <c r="F3811" s="32"/>
    </row>
    <row r="3812" spans="4:6">
      <c r="D3812" s="32"/>
      <c r="F3812" s="32"/>
    </row>
    <row r="3813" spans="4:6">
      <c r="D3813" s="32"/>
      <c r="F3813" s="32"/>
    </row>
    <row r="3814" spans="4:6">
      <c r="D3814" s="32"/>
      <c r="F3814" s="32"/>
    </row>
    <row r="3815" spans="4:6">
      <c r="D3815" s="32"/>
      <c r="F3815" s="32"/>
    </row>
    <row r="3816" spans="4:6">
      <c r="D3816" s="32"/>
      <c r="F3816" s="32"/>
    </row>
    <row r="3817" spans="4:6">
      <c r="D3817" s="32"/>
      <c r="F3817" s="32"/>
    </row>
    <row r="3818" spans="4:6">
      <c r="D3818" s="32"/>
      <c r="F3818" s="32"/>
    </row>
    <row r="3819" spans="4:6">
      <c r="D3819" s="32"/>
      <c r="F3819" s="32"/>
    </row>
    <row r="3820" spans="4:6">
      <c r="D3820" s="32"/>
      <c r="F3820" s="32"/>
    </row>
    <row r="3821" spans="4:6">
      <c r="D3821" s="32"/>
      <c r="F3821" s="32"/>
    </row>
    <row r="3822" spans="4:6">
      <c r="D3822" s="32"/>
      <c r="F3822" s="32"/>
    </row>
    <row r="3823" spans="4:6">
      <c r="D3823" s="32"/>
      <c r="F3823" s="32"/>
    </row>
    <row r="3824" spans="4:6">
      <c r="D3824" s="32"/>
      <c r="F3824" s="32"/>
    </row>
    <row r="3825" spans="4:6">
      <c r="D3825" s="32"/>
      <c r="F3825" s="32"/>
    </row>
    <row r="3826" spans="4:6">
      <c r="D3826" s="32"/>
      <c r="F3826" s="32"/>
    </row>
    <row r="3827" spans="4:6">
      <c r="D3827" s="32"/>
      <c r="F3827" s="32"/>
    </row>
    <row r="3828" spans="4:6">
      <c r="D3828" s="32"/>
      <c r="F3828" s="32"/>
    </row>
    <row r="3829" spans="4:6">
      <c r="D3829" s="32"/>
      <c r="F3829" s="32"/>
    </row>
    <row r="3830" spans="4:6">
      <c r="D3830" s="32"/>
      <c r="F3830" s="32"/>
    </row>
    <row r="3831" spans="4:6">
      <c r="D3831" s="32"/>
      <c r="F3831" s="32"/>
    </row>
    <row r="3832" spans="4:6">
      <c r="D3832" s="32"/>
      <c r="F3832" s="32"/>
    </row>
    <row r="3833" spans="4:6">
      <c r="D3833" s="32"/>
      <c r="F3833" s="32"/>
    </row>
    <row r="3834" spans="4:6">
      <c r="D3834" s="32"/>
      <c r="F3834" s="32"/>
    </row>
    <row r="3835" spans="4:6">
      <c r="D3835" s="32"/>
      <c r="F3835" s="32"/>
    </row>
    <row r="3836" spans="4:6">
      <c r="D3836" s="32"/>
      <c r="F3836" s="32"/>
    </row>
    <row r="3837" spans="4:6">
      <c r="D3837" s="32"/>
      <c r="F3837" s="32"/>
    </row>
    <row r="3838" spans="4:6">
      <c r="D3838" s="32"/>
      <c r="F3838" s="32"/>
    </row>
    <row r="3839" spans="4:6">
      <c r="D3839" s="32"/>
      <c r="F3839" s="32"/>
    </row>
    <row r="3840" spans="4:6">
      <c r="D3840" s="32"/>
      <c r="F3840" s="32"/>
    </row>
    <row r="3841" spans="4:6">
      <c r="D3841" s="32"/>
      <c r="F3841" s="32"/>
    </row>
    <row r="3842" spans="4:6">
      <c r="D3842" s="32"/>
      <c r="F3842" s="32"/>
    </row>
    <row r="3843" spans="4:6">
      <c r="D3843" s="32"/>
      <c r="F3843" s="32"/>
    </row>
    <row r="3844" spans="4:6">
      <c r="D3844" s="32"/>
      <c r="F3844" s="32"/>
    </row>
    <row r="3845" spans="4:6">
      <c r="D3845" s="32"/>
      <c r="F3845" s="32"/>
    </row>
    <row r="3846" spans="4:6">
      <c r="D3846" s="32"/>
      <c r="F3846" s="32"/>
    </row>
    <row r="3847" spans="4:6">
      <c r="D3847" s="32"/>
      <c r="F3847" s="32"/>
    </row>
    <row r="3848" spans="4:6">
      <c r="D3848" s="32"/>
      <c r="F3848" s="32"/>
    </row>
    <row r="3849" spans="4:6">
      <c r="D3849" s="32"/>
      <c r="F3849" s="32"/>
    </row>
    <row r="3850" spans="4:6">
      <c r="D3850" s="32"/>
      <c r="F3850" s="32"/>
    </row>
    <row r="3851" spans="4:6">
      <c r="D3851" s="32"/>
      <c r="F3851" s="32"/>
    </row>
    <row r="3852" spans="4:6">
      <c r="D3852" s="32"/>
      <c r="F3852" s="32"/>
    </row>
    <row r="3853" spans="4:6">
      <c r="D3853" s="32"/>
      <c r="F3853" s="32"/>
    </row>
    <row r="3854" spans="4:6">
      <c r="D3854" s="32"/>
      <c r="F3854" s="32"/>
    </row>
    <row r="3855" spans="4:6">
      <c r="D3855" s="32"/>
      <c r="F3855" s="32"/>
    </row>
    <row r="3856" spans="4:6">
      <c r="D3856" s="32"/>
      <c r="F3856" s="32"/>
    </row>
    <row r="3857" spans="4:6">
      <c r="D3857" s="32"/>
      <c r="F3857" s="32"/>
    </row>
    <row r="3858" spans="4:6">
      <c r="D3858" s="32"/>
      <c r="F3858" s="32"/>
    </row>
    <row r="3859" spans="4:6">
      <c r="D3859" s="32"/>
      <c r="F3859" s="32"/>
    </row>
    <row r="3860" spans="4:6">
      <c r="D3860" s="32"/>
      <c r="F3860" s="32"/>
    </row>
    <row r="3861" spans="4:6">
      <c r="D3861" s="32"/>
      <c r="F3861" s="32"/>
    </row>
    <row r="3862" spans="4:6">
      <c r="D3862" s="32"/>
      <c r="F3862" s="32"/>
    </row>
    <row r="3863" spans="4:6">
      <c r="D3863" s="32"/>
      <c r="F3863" s="32"/>
    </row>
    <row r="3864" spans="4:6">
      <c r="D3864" s="32"/>
      <c r="F3864" s="32"/>
    </row>
    <row r="3865" spans="4:6">
      <c r="D3865" s="32"/>
      <c r="F3865" s="32"/>
    </row>
    <row r="3866" spans="4:6">
      <c r="D3866" s="32"/>
      <c r="F3866" s="32"/>
    </row>
    <row r="3867" spans="4:6">
      <c r="D3867" s="32"/>
      <c r="F3867" s="32"/>
    </row>
    <row r="3868" spans="4:6">
      <c r="D3868" s="32"/>
      <c r="F3868" s="32"/>
    </row>
    <row r="3869" spans="4:6">
      <c r="D3869" s="32"/>
      <c r="F3869" s="32"/>
    </row>
    <row r="3870" spans="4:6">
      <c r="D3870" s="32"/>
      <c r="F3870" s="32"/>
    </row>
    <row r="3871" spans="4:6">
      <c r="D3871" s="32"/>
      <c r="F3871" s="32"/>
    </row>
    <row r="3872" spans="4:6">
      <c r="D3872" s="32"/>
      <c r="F3872" s="32"/>
    </row>
    <row r="3873" spans="4:6">
      <c r="D3873" s="32"/>
      <c r="F3873" s="32"/>
    </row>
    <row r="3874" spans="4:6">
      <c r="D3874" s="32"/>
      <c r="F3874" s="32"/>
    </row>
    <row r="3875" spans="4:6">
      <c r="D3875" s="32"/>
      <c r="F3875" s="32"/>
    </row>
    <row r="3876" spans="4:6">
      <c r="D3876" s="32"/>
      <c r="F3876" s="32"/>
    </row>
    <row r="3877" spans="4:6">
      <c r="D3877" s="32"/>
      <c r="F3877" s="32"/>
    </row>
    <row r="3878" spans="4:6">
      <c r="D3878" s="32"/>
      <c r="F3878" s="32"/>
    </row>
    <row r="3879" spans="4:6">
      <c r="D3879" s="32"/>
      <c r="F3879" s="32"/>
    </row>
    <row r="3880" spans="4:6">
      <c r="D3880" s="32"/>
      <c r="F3880" s="32"/>
    </row>
    <row r="3881" spans="4:6">
      <c r="D3881" s="32"/>
      <c r="F3881" s="32"/>
    </row>
    <row r="3882" spans="4:6">
      <c r="D3882" s="32"/>
      <c r="F3882" s="32"/>
    </row>
    <row r="3883" spans="4:6">
      <c r="D3883" s="32"/>
      <c r="F3883" s="32"/>
    </row>
    <row r="3884" spans="4:6">
      <c r="D3884" s="32"/>
      <c r="F3884" s="32"/>
    </row>
    <row r="3885" spans="4:6">
      <c r="D3885" s="32"/>
      <c r="F3885" s="32"/>
    </row>
    <row r="3886" spans="4:6">
      <c r="D3886" s="32"/>
      <c r="F3886" s="32"/>
    </row>
    <row r="3887" spans="4:6">
      <c r="D3887" s="32"/>
      <c r="F3887" s="32"/>
    </row>
    <row r="3888" spans="4:6">
      <c r="D3888" s="32"/>
      <c r="F3888" s="32"/>
    </row>
    <row r="3889" spans="4:6">
      <c r="D3889" s="32"/>
      <c r="F3889" s="32"/>
    </row>
    <row r="3890" spans="4:6">
      <c r="D3890" s="32"/>
      <c r="F3890" s="32"/>
    </row>
    <row r="3891" spans="4:6">
      <c r="D3891" s="32"/>
      <c r="F3891" s="32"/>
    </row>
    <row r="3892" spans="4:6">
      <c r="D3892" s="32"/>
      <c r="F3892" s="32"/>
    </row>
    <row r="3893" spans="4:6">
      <c r="D3893" s="32"/>
      <c r="F3893" s="32"/>
    </row>
    <row r="3894" spans="4:6">
      <c r="D3894" s="32"/>
      <c r="F3894" s="32"/>
    </row>
    <row r="3895" spans="4:6">
      <c r="D3895" s="32"/>
      <c r="F3895" s="32"/>
    </row>
    <row r="3896" spans="4:6">
      <c r="D3896" s="32"/>
      <c r="F3896" s="32"/>
    </row>
    <row r="3897" spans="4:6">
      <c r="D3897" s="32"/>
      <c r="F3897" s="32"/>
    </row>
    <row r="3898" spans="4:6">
      <c r="D3898" s="32"/>
      <c r="F3898" s="32"/>
    </row>
    <row r="3899" spans="4:6">
      <c r="D3899" s="32"/>
      <c r="F3899" s="32"/>
    </row>
    <row r="3900" spans="4:6">
      <c r="D3900" s="32"/>
      <c r="F3900" s="32"/>
    </row>
    <row r="3901" spans="4:6">
      <c r="D3901" s="32"/>
      <c r="F3901" s="32"/>
    </row>
    <row r="3902" spans="4:6">
      <c r="D3902" s="32"/>
      <c r="F3902" s="32"/>
    </row>
    <row r="3903" spans="4:6">
      <c r="D3903" s="32"/>
      <c r="F3903" s="32"/>
    </row>
    <row r="3904" spans="4:6">
      <c r="D3904" s="32"/>
      <c r="F3904" s="32"/>
    </row>
    <row r="3905" spans="4:6">
      <c r="D3905" s="32"/>
      <c r="F3905" s="32"/>
    </row>
    <row r="3906" spans="4:6">
      <c r="D3906" s="32"/>
      <c r="F3906" s="32"/>
    </row>
    <row r="3907" spans="4:6">
      <c r="D3907" s="32"/>
      <c r="F3907" s="32"/>
    </row>
    <row r="3908" spans="4:6">
      <c r="D3908" s="32"/>
      <c r="F3908" s="32"/>
    </row>
    <row r="3909" spans="4:6">
      <c r="D3909" s="32"/>
      <c r="F3909" s="32"/>
    </row>
    <row r="3910" spans="4:6">
      <c r="D3910" s="32"/>
      <c r="F3910" s="32"/>
    </row>
    <row r="3911" spans="4:6">
      <c r="D3911" s="32"/>
      <c r="F3911" s="32"/>
    </row>
    <row r="3912" spans="4:6">
      <c r="D3912" s="32"/>
      <c r="F3912" s="32"/>
    </row>
    <row r="3913" spans="4:6">
      <c r="D3913" s="32"/>
      <c r="F3913" s="32"/>
    </row>
    <row r="3914" spans="4:6">
      <c r="D3914" s="32"/>
      <c r="F3914" s="32"/>
    </row>
    <row r="3915" spans="4:6">
      <c r="D3915" s="32"/>
      <c r="F3915" s="32"/>
    </row>
    <row r="3916" spans="4:6">
      <c r="D3916" s="32"/>
      <c r="F3916" s="32"/>
    </row>
    <row r="3917" spans="4:6">
      <c r="D3917" s="32"/>
      <c r="F3917" s="32"/>
    </row>
    <row r="3918" spans="4:6">
      <c r="D3918" s="32"/>
      <c r="F3918" s="32"/>
    </row>
    <row r="3919" spans="4:6">
      <c r="D3919" s="32"/>
      <c r="F3919" s="32"/>
    </row>
    <row r="3920" spans="4:6">
      <c r="D3920" s="32"/>
      <c r="F3920" s="32"/>
    </row>
    <row r="3921" spans="4:6">
      <c r="D3921" s="32"/>
      <c r="F3921" s="32"/>
    </row>
    <row r="3922" spans="4:6">
      <c r="D3922" s="32"/>
      <c r="F3922" s="32"/>
    </row>
    <row r="3923" spans="4:6">
      <c r="D3923" s="32"/>
      <c r="F3923" s="32"/>
    </row>
    <row r="3924" spans="4:6">
      <c r="D3924" s="32"/>
      <c r="F3924" s="32"/>
    </row>
    <row r="3925" spans="4:6">
      <c r="D3925" s="32"/>
      <c r="F3925" s="32"/>
    </row>
    <row r="3926" spans="4:6">
      <c r="D3926" s="32"/>
      <c r="F3926" s="32"/>
    </row>
    <row r="3927" spans="4:6">
      <c r="D3927" s="32"/>
      <c r="F3927" s="32"/>
    </row>
    <row r="3928" spans="4:6">
      <c r="D3928" s="32"/>
      <c r="F3928" s="32"/>
    </row>
    <row r="3929" spans="4:6">
      <c r="D3929" s="32"/>
      <c r="F3929" s="32"/>
    </row>
    <row r="3930" spans="4:6">
      <c r="D3930" s="32"/>
      <c r="F3930" s="32"/>
    </row>
    <row r="3931" spans="4:6">
      <c r="D3931" s="32"/>
      <c r="F3931" s="32"/>
    </row>
    <row r="3932" spans="4:6">
      <c r="D3932" s="32"/>
      <c r="F3932" s="32"/>
    </row>
    <row r="3933" spans="4:6">
      <c r="D3933" s="32"/>
      <c r="F3933" s="32"/>
    </row>
    <row r="3934" spans="4:6">
      <c r="D3934" s="32"/>
      <c r="F3934" s="32"/>
    </row>
    <row r="3935" spans="4:6">
      <c r="D3935" s="32"/>
      <c r="F3935" s="32"/>
    </row>
    <row r="3936" spans="4:6">
      <c r="D3936" s="32"/>
      <c r="F3936" s="32"/>
    </row>
    <row r="3937" spans="4:6">
      <c r="D3937" s="32"/>
      <c r="F3937" s="32"/>
    </row>
    <row r="3938" spans="4:6">
      <c r="D3938" s="32"/>
      <c r="F3938" s="32"/>
    </row>
    <row r="3939" spans="4:6">
      <c r="D3939" s="32"/>
      <c r="F3939" s="32"/>
    </row>
    <row r="3940" spans="4:6">
      <c r="D3940" s="32"/>
      <c r="F3940" s="32"/>
    </row>
    <row r="3941" spans="4:6">
      <c r="D3941" s="32"/>
      <c r="F3941" s="32"/>
    </row>
    <row r="3942" spans="4:6">
      <c r="D3942" s="32"/>
      <c r="F3942" s="32"/>
    </row>
    <row r="3943" spans="4:6">
      <c r="D3943" s="32"/>
      <c r="F3943" s="32"/>
    </row>
    <row r="3944" spans="4:6">
      <c r="D3944" s="32"/>
      <c r="F3944" s="32"/>
    </row>
    <row r="3945" spans="4:6">
      <c r="D3945" s="32"/>
      <c r="F3945" s="32"/>
    </row>
    <row r="3946" spans="4:6">
      <c r="D3946" s="32"/>
      <c r="F3946" s="32"/>
    </row>
    <row r="3947" spans="4:6">
      <c r="D3947" s="32"/>
      <c r="F3947" s="32"/>
    </row>
    <row r="3948" spans="4:6">
      <c r="D3948" s="32"/>
      <c r="F3948" s="32"/>
    </row>
    <row r="3949" spans="4:6">
      <c r="D3949" s="32"/>
      <c r="F3949" s="32"/>
    </row>
    <row r="3950" spans="4:6">
      <c r="D3950" s="32"/>
      <c r="F3950" s="32"/>
    </row>
    <row r="3951" spans="4:6">
      <c r="D3951" s="32"/>
      <c r="F3951" s="32"/>
    </row>
    <row r="3952" spans="4:6">
      <c r="D3952" s="32"/>
      <c r="F3952" s="32"/>
    </row>
    <row r="3953" spans="4:6">
      <c r="D3953" s="32"/>
      <c r="F3953" s="32"/>
    </row>
    <row r="3954" spans="4:6">
      <c r="D3954" s="32"/>
      <c r="F3954" s="32"/>
    </row>
    <row r="3955" spans="4:6">
      <c r="D3955" s="32"/>
      <c r="F3955" s="32"/>
    </row>
    <row r="3956" spans="4:6">
      <c r="D3956" s="32"/>
      <c r="F3956" s="32"/>
    </row>
    <row r="3957" spans="4:6">
      <c r="D3957" s="32"/>
      <c r="F3957" s="32"/>
    </row>
    <row r="3958" spans="4:6">
      <c r="D3958" s="32"/>
      <c r="F3958" s="32"/>
    </row>
    <row r="3959" spans="4:6">
      <c r="D3959" s="32"/>
      <c r="F3959" s="32"/>
    </row>
    <row r="3960" spans="4:6">
      <c r="D3960" s="32"/>
      <c r="F3960" s="32"/>
    </row>
    <row r="3961" spans="4:6">
      <c r="D3961" s="32"/>
      <c r="F3961" s="32"/>
    </row>
    <row r="3962" spans="4:6">
      <c r="D3962" s="32"/>
      <c r="F3962" s="32"/>
    </row>
    <row r="3963" spans="4:6">
      <c r="D3963" s="32"/>
      <c r="F3963" s="32"/>
    </row>
    <row r="3964" spans="4:6">
      <c r="D3964" s="32"/>
      <c r="F3964" s="32"/>
    </row>
    <row r="3965" spans="4:6">
      <c r="D3965" s="32"/>
      <c r="F3965" s="32"/>
    </row>
    <row r="3966" spans="4:6">
      <c r="D3966" s="32"/>
      <c r="F3966" s="32"/>
    </row>
    <row r="3967" spans="4:6">
      <c r="D3967" s="32"/>
      <c r="F3967" s="32"/>
    </row>
    <row r="3968" spans="4:6">
      <c r="D3968" s="32"/>
      <c r="F3968" s="32"/>
    </row>
    <row r="3969" spans="4:6">
      <c r="D3969" s="32"/>
      <c r="F3969" s="32"/>
    </row>
    <row r="3970" spans="4:6">
      <c r="D3970" s="32"/>
      <c r="F3970" s="32"/>
    </row>
    <row r="3971" spans="4:6">
      <c r="D3971" s="32"/>
      <c r="F3971" s="32"/>
    </row>
    <row r="3972" spans="4:6">
      <c r="D3972" s="32"/>
      <c r="F3972" s="32"/>
    </row>
    <row r="3973" spans="4:6">
      <c r="D3973" s="32"/>
      <c r="F3973" s="32"/>
    </row>
    <row r="3974" spans="4:6">
      <c r="D3974" s="32"/>
      <c r="F3974" s="32"/>
    </row>
    <row r="3975" spans="4:6">
      <c r="D3975" s="32"/>
      <c r="F3975" s="32"/>
    </row>
    <row r="3976" spans="4:6">
      <c r="D3976" s="32"/>
      <c r="F3976" s="32"/>
    </row>
    <row r="3977" spans="4:6">
      <c r="D3977" s="32"/>
      <c r="F3977" s="32"/>
    </row>
    <row r="3978" spans="4:6">
      <c r="D3978" s="32"/>
      <c r="F3978" s="32"/>
    </row>
    <row r="3979" spans="4:6">
      <c r="D3979" s="32"/>
      <c r="F3979" s="32"/>
    </row>
    <row r="3980" spans="4:6">
      <c r="D3980" s="32"/>
      <c r="F3980" s="32"/>
    </row>
    <row r="3981" spans="4:6">
      <c r="D3981" s="32"/>
      <c r="F3981" s="32"/>
    </row>
    <row r="3982" spans="4:6">
      <c r="D3982" s="32"/>
      <c r="F3982" s="32"/>
    </row>
    <row r="3983" spans="4:6">
      <c r="D3983" s="32"/>
      <c r="F3983" s="32"/>
    </row>
    <row r="3984" spans="4:6">
      <c r="D3984" s="32"/>
      <c r="F3984" s="32"/>
    </row>
    <row r="3985" spans="4:6">
      <c r="D3985" s="32"/>
      <c r="F3985" s="32"/>
    </row>
    <row r="3986" spans="4:6">
      <c r="D3986" s="32"/>
      <c r="F3986" s="32"/>
    </row>
    <row r="3987" spans="4:6">
      <c r="D3987" s="32"/>
      <c r="F3987" s="32"/>
    </row>
    <row r="3988" spans="4:6">
      <c r="D3988" s="32"/>
      <c r="F3988" s="32"/>
    </row>
    <row r="3989" spans="4:6">
      <c r="D3989" s="32"/>
      <c r="F3989" s="32"/>
    </row>
    <row r="3990" spans="4:6">
      <c r="D3990" s="32"/>
      <c r="F3990" s="32"/>
    </row>
    <row r="3991" spans="4:6">
      <c r="D3991" s="32"/>
      <c r="F3991" s="32"/>
    </row>
    <row r="3992" spans="4:6">
      <c r="D3992" s="32"/>
      <c r="F3992" s="32"/>
    </row>
    <row r="3993" spans="4:6">
      <c r="D3993" s="32"/>
      <c r="F3993" s="32"/>
    </row>
    <row r="3994" spans="4:6">
      <c r="D3994" s="32"/>
      <c r="F3994" s="32"/>
    </row>
    <row r="3995" spans="4:6">
      <c r="D3995" s="32"/>
      <c r="F3995" s="32"/>
    </row>
    <row r="3996" spans="4:6">
      <c r="D3996" s="32"/>
      <c r="F3996" s="32"/>
    </row>
    <row r="3997" spans="4:6">
      <c r="D3997" s="32"/>
      <c r="F3997" s="32"/>
    </row>
    <row r="3998" spans="4:6">
      <c r="D3998" s="32"/>
      <c r="F3998" s="32"/>
    </row>
    <row r="3999" spans="4:6">
      <c r="D3999" s="32"/>
      <c r="F3999" s="32"/>
    </row>
    <row r="4000" spans="4:6">
      <c r="D4000" s="32"/>
      <c r="F4000" s="32"/>
    </row>
    <row r="4001" spans="4:6">
      <c r="D4001" s="32"/>
      <c r="F4001" s="32"/>
    </row>
    <row r="4002" spans="4:6">
      <c r="D4002" s="32"/>
      <c r="F4002" s="32"/>
    </row>
    <row r="4003" spans="4:6">
      <c r="D4003" s="32"/>
      <c r="F4003" s="32"/>
    </row>
    <row r="4004" spans="4:6">
      <c r="D4004" s="32"/>
      <c r="F4004" s="32"/>
    </row>
    <row r="4005" spans="4:6">
      <c r="D4005" s="32"/>
      <c r="F4005" s="32"/>
    </row>
    <row r="4006" spans="4:6">
      <c r="D4006" s="32"/>
      <c r="F4006" s="32"/>
    </row>
    <row r="4007" spans="4:6">
      <c r="D4007" s="32"/>
      <c r="F4007" s="32"/>
    </row>
    <row r="4008" spans="4:6">
      <c r="D4008" s="32"/>
      <c r="F4008" s="32"/>
    </row>
    <row r="4009" spans="4:6">
      <c r="D4009" s="32"/>
      <c r="F4009" s="32"/>
    </row>
    <row r="4010" spans="4:6">
      <c r="D4010" s="32"/>
      <c r="F4010" s="32"/>
    </row>
    <row r="4011" spans="4:6">
      <c r="D4011" s="32"/>
      <c r="F4011" s="32"/>
    </row>
    <row r="4012" spans="4:6">
      <c r="D4012" s="32"/>
      <c r="F4012" s="32"/>
    </row>
    <row r="4013" spans="4:6">
      <c r="D4013" s="32"/>
      <c r="F4013" s="32"/>
    </row>
    <row r="4014" spans="4:6">
      <c r="D4014" s="32"/>
      <c r="F4014" s="32"/>
    </row>
    <row r="4015" spans="4:6">
      <c r="D4015" s="32"/>
      <c r="F4015" s="32"/>
    </row>
    <row r="4016" spans="4:6">
      <c r="D4016" s="32"/>
      <c r="F4016" s="32"/>
    </row>
    <row r="4017" spans="4:6">
      <c r="D4017" s="32"/>
      <c r="F4017" s="32"/>
    </row>
    <row r="4018" spans="4:6">
      <c r="D4018" s="32"/>
      <c r="F4018" s="32"/>
    </row>
    <row r="4019" spans="4:6">
      <c r="D4019" s="32"/>
      <c r="F4019" s="32"/>
    </row>
    <row r="4020" spans="4:6">
      <c r="D4020" s="32"/>
      <c r="F4020" s="32"/>
    </row>
    <row r="4021" spans="4:6">
      <c r="D4021" s="32"/>
      <c r="F4021" s="32"/>
    </row>
    <row r="4022" spans="4:6">
      <c r="D4022" s="32"/>
      <c r="F4022" s="32"/>
    </row>
    <row r="4023" spans="4:6">
      <c r="D4023" s="32"/>
      <c r="F4023" s="32"/>
    </row>
    <row r="4024" spans="4:6">
      <c r="D4024" s="32"/>
      <c r="F4024" s="32"/>
    </row>
    <row r="4025" spans="4:6">
      <c r="D4025" s="32"/>
      <c r="F4025" s="32"/>
    </row>
    <row r="4026" spans="4:6">
      <c r="D4026" s="32"/>
      <c r="F4026" s="32"/>
    </row>
    <row r="4027" spans="4:6">
      <c r="D4027" s="32"/>
      <c r="F4027" s="32"/>
    </row>
    <row r="4028" spans="4:6">
      <c r="D4028" s="32"/>
      <c r="F4028" s="32"/>
    </row>
    <row r="4029" spans="4:6">
      <c r="D4029" s="32"/>
      <c r="F4029" s="32"/>
    </row>
    <row r="4030" spans="4:6">
      <c r="D4030" s="32"/>
      <c r="F4030" s="32"/>
    </row>
    <row r="4031" spans="4:6">
      <c r="D4031" s="32"/>
      <c r="F4031" s="32"/>
    </row>
    <row r="4032" spans="4:6">
      <c r="D4032" s="32"/>
      <c r="F4032" s="32"/>
    </row>
    <row r="4033" spans="4:6">
      <c r="D4033" s="32"/>
      <c r="F4033" s="32"/>
    </row>
    <row r="4034" spans="4:6">
      <c r="D4034" s="32"/>
      <c r="F4034" s="32"/>
    </row>
    <row r="4035" spans="4:6">
      <c r="D4035" s="32"/>
      <c r="F4035" s="32"/>
    </row>
    <row r="4036" spans="4:6">
      <c r="D4036" s="32"/>
      <c r="F4036" s="32"/>
    </row>
    <row r="4037" spans="4:6">
      <c r="D4037" s="32"/>
      <c r="F4037" s="32"/>
    </row>
    <row r="4038" spans="4:6">
      <c r="D4038" s="32"/>
      <c r="F4038" s="32"/>
    </row>
    <row r="4039" spans="4:6">
      <c r="D4039" s="32"/>
      <c r="F4039" s="32"/>
    </row>
    <row r="4040" spans="4:6">
      <c r="D4040" s="32"/>
      <c r="F4040" s="32"/>
    </row>
    <row r="4041" spans="4:6">
      <c r="D4041" s="32"/>
      <c r="F4041" s="32"/>
    </row>
    <row r="4042" spans="4:6">
      <c r="D4042" s="32"/>
      <c r="F4042" s="32"/>
    </row>
    <row r="4043" spans="4:6">
      <c r="D4043" s="32"/>
      <c r="F4043" s="32"/>
    </row>
    <row r="4044" spans="4:6">
      <c r="D4044" s="32"/>
      <c r="F4044" s="32"/>
    </row>
    <row r="4045" spans="4:6">
      <c r="D4045" s="32"/>
      <c r="F4045" s="32"/>
    </row>
    <row r="4046" spans="4:6">
      <c r="D4046" s="32"/>
      <c r="F4046" s="32"/>
    </row>
    <row r="4047" spans="4:6">
      <c r="D4047" s="32"/>
      <c r="F4047" s="32"/>
    </row>
    <row r="4048" spans="4:6">
      <c r="D4048" s="32"/>
      <c r="F4048" s="32"/>
    </row>
    <row r="4049" spans="4:6">
      <c r="D4049" s="32"/>
      <c r="F4049" s="32"/>
    </row>
    <row r="4050" spans="4:6">
      <c r="D4050" s="32"/>
      <c r="F4050" s="32"/>
    </row>
    <row r="4051" spans="4:6">
      <c r="D4051" s="32"/>
      <c r="F4051" s="32"/>
    </row>
    <row r="4052" spans="4:6">
      <c r="D4052" s="32"/>
      <c r="F4052" s="32"/>
    </row>
    <row r="4053" spans="4:6">
      <c r="D4053" s="32"/>
      <c r="F4053" s="32"/>
    </row>
    <row r="4054" spans="4:6">
      <c r="D4054" s="32"/>
      <c r="F4054" s="32"/>
    </row>
    <row r="4055" spans="4:6">
      <c r="D4055" s="32"/>
      <c r="F4055" s="32"/>
    </row>
    <row r="4056" spans="4:6">
      <c r="D4056" s="32"/>
      <c r="F4056" s="32"/>
    </row>
    <row r="4057" spans="4:6">
      <c r="D4057" s="32"/>
      <c r="F4057" s="32"/>
    </row>
    <row r="4058" spans="4:6">
      <c r="D4058" s="32"/>
      <c r="F4058" s="32"/>
    </row>
    <row r="4059" spans="4:6">
      <c r="D4059" s="32"/>
      <c r="F4059" s="32"/>
    </row>
    <row r="4060" spans="4:6">
      <c r="D4060" s="32"/>
      <c r="F4060" s="32"/>
    </row>
    <row r="4061" spans="4:6">
      <c r="D4061" s="32"/>
      <c r="F4061" s="32"/>
    </row>
    <row r="4062" spans="4:6">
      <c r="D4062" s="32"/>
      <c r="F4062" s="32"/>
    </row>
    <row r="4063" spans="4:6">
      <c r="D4063" s="32"/>
      <c r="F4063" s="32"/>
    </row>
    <row r="4064" spans="4:6">
      <c r="D4064" s="32"/>
      <c r="F4064" s="32"/>
    </row>
    <row r="4065" spans="4:6">
      <c r="D4065" s="32"/>
      <c r="F4065" s="32"/>
    </row>
    <row r="4066" spans="4:6">
      <c r="D4066" s="32"/>
      <c r="F4066" s="32"/>
    </row>
    <row r="4067" spans="4:6">
      <c r="D4067" s="32"/>
      <c r="F4067" s="32"/>
    </row>
    <row r="4068" spans="4:6">
      <c r="D4068" s="32"/>
      <c r="F4068" s="32"/>
    </row>
    <row r="4069" spans="4:6">
      <c r="D4069" s="32"/>
      <c r="F4069" s="32"/>
    </row>
    <row r="4070" spans="4:6">
      <c r="D4070" s="32"/>
      <c r="F4070" s="32"/>
    </row>
    <row r="4071" spans="4:6">
      <c r="D4071" s="32"/>
      <c r="F4071" s="32"/>
    </row>
    <row r="4072" spans="4:6">
      <c r="D4072" s="32"/>
      <c r="F4072" s="32"/>
    </row>
    <row r="4073" spans="4:6">
      <c r="D4073" s="32"/>
      <c r="F4073" s="32"/>
    </row>
    <row r="4074" spans="4:6">
      <c r="D4074" s="32"/>
      <c r="F4074" s="32"/>
    </row>
    <row r="4075" spans="4:6">
      <c r="D4075" s="32"/>
      <c r="F4075" s="32"/>
    </row>
    <row r="4076" spans="4:6">
      <c r="D4076" s="32"/>
      <c r="F4076" s="32"/>
    </row>
    <row r="4077" spans="4:6">
      <c r="D4077" s="32"/>
      <c r="F4077" s="32"/>
    </row>
    <row r="4078" spans="4:6">
      <c r="D4078" s="32"/>
      <c r="F4078" s="32"/>
    </row>
    <row r="4079" spans="4:6">
      <c r="D4079" s="32"/>
      <c r="F4079" s="32"/>
    </row>
    <row r="4080" spans="4:6">
      <c r="D4080" s="32"/>
      <c r="F4080" s="32"/>
    </row>
    <row r="4081" spans="4:6">
      <c r="D4081" s="32"/>
      <c r="F4081" s="32"/>
    </row>
    <row r="4082" spans="4:6">
      <c r="D4082" s="32"/>
      <c r="F4082" s="32"/>
    </row>
    <row r="4083" spans="4:6">
      <c r="D4083" s="32"/>
      <c r="F4083" s="32"/>
    </row>
    <row r="4084" spans="4:6">
      <c r="D4084" s="32"/>
      <c r="F4084" s="32"/>
    </row>
    <row r="4085" spans="4:6">
      <c r="D4085" s="32"/>
      <c r="F4085" s="32"/>
    </row>
    <row r="4086" spans="4:6">
      <c r="D4086" s="32"/>
      <c r="F4086" s="32"/>
    </row>
    <row r="4087" spans="4:6">
      <c r="D4087" s="32"/>
      <c r="F4087" s="32"/>
    </row>
    <row r="4088" spans="4:6">
      <c r="D4088" s="32"/>
      <c r="F4088" s="32"/>
    </row>
    <row r="4089" spans="4:6">
      <c r="D4089" s="32"/>
      <c r="F4089" s="32"/>
    </row>
    <row r="4090" spans="4:6">
      <c r="D4090" s="32"/>
      <c r="F4090" s="32"/>
    </row>
    <row r="4091" spans="4:6">
      <c r="D4091" s="32"/>
      <c r="F4091" s="32"/>
    </row>
    <row r="4092" spans="4:6">
      <c r="D4092" s="32"/>
      <c r="F4092" s="32"/>
    </row>
    <row r="4093" spans="4:6">
      <c r="D4093" s="32"/>
      <c r="F4093" s="32"/>
    </row>
    <row r="4094" spans="4:6">
      <c r="D4094" s="32"/>
      <c r="F4094" s="32"/>
    </row>
    <row r="4095" spans="4:6">
      <c r="D4095" s="32"/>
      <c r="F4095" s="32"/>
    </row>
    <row r="4096" spans="4:6">
      <c r="D4096" s="32"/>
      <c r="F4096" s="32"/>
    </row>
    <row r="4097" spans="4:6">
      <c r="D4097" s="32"/>
      <c r="F4097" s="32"/>
    </row>
    <row r="4098" spans="4:6">
      <c r="D4098" s="32"/>
      <c r="F4098" s="32"/>
    </row>
    <row r="4099" spans="4:6">
      <c r="D4099" s="32"/>
      <c r="F4099" s="32"/>
    </row>
    <row r="4100" spans="4:6">
      <c r="D4100" s="32"/>
      <c r="F4100" s="32"/>
    </row>
    <row r="4101" spans="4:6">
      <c r="D4101" s="32"/>
      <c r="F4101" s="32"/>
    </row>
    <row r="4102" spans="4:6">
      <c r="D4102" s="32"/>
      <c r="F4102" s="32"/>
    </row>
    <row r="4103" spans="4:6">
      <c r="D4103" s="32"/>
      <c r="F4103" s="32"/>
    </row>
    <row r="4104" spans="4:6">
      <c r="D4104" s="32"/>
      <c r="F4104" s="32"/>
    </row>
    <row r="4105" spans="4:6">
      <c r="D4105" s="32"/>
      <c r="F4105" s="32"/>
    </row>
    <row r="4106" spans="4:6">
      <c r="D4106" s="32"/>
      <c r="F4106" s="32"/>
    </row>
    <row r="4107" spans="4:6">
      <c r="D4107" s="32"/>
      <c r="F4107" s="32"/>
    </row>
    <row r="4108" spans="4:6">
      <c r="D4108" s="32"/>
      <c r="F4108" s="32"/>
    </row>
    <row r="4109" spans="4:6">
      <c r="D4109" s="32"/>
      <c r="F4109" s="32"/>
    </row>
    <row r="4110" spans="4:6">
      <c r="D4110" s="32"/>
      <c r="F4110" s="32"/>
    </row>
    <row r="4111" spans="4:6">
      <c r="D4111" s="32"/>
      <c r="F4111" s="32"/>
    </row>
    <row r="4112" spans="4:6">
      <c r="D4112" s="32"/>
      <c r="F4112" s="32"/>
    </row>
    <row r="4113" spans="4:6">
      <c r="D4113" s="32"/>
      <c r="F4113" s="32"/>
    </row>
    <row r="4114" spans="4:6">
      <c r="D4114" s="32"/>
      <c r="F4114" s="32"/>
    </row>
    <row r="4115" spans="4:6">
      <c r="D4115" s="32"/>
      <c r="F4115" s="32"/>
    </row>
    <row r="4116" spans="4:6">
      <c r="D4116" s="32"/>
      <c r="F4116" s="32"/>
    </row>
    <row r="4117" spans="4:6">
      <c r="D4117" s="32"/>
      <c r="F4117" s="32"/>
    </row>
    <row r="4118" spans="4:6">
      <c r="D4118" s="32"/>
      <c r="F4118" s="32"/>
    </row>
    <row r="4119" spans="4:6">
      <c r="D4119" s="32"/>
      <c r="F4119" s="32"/>
    </row>
    <row r="4120" spans="4:6">
      <c r="D4120" s="32"/>
      <c r="F4120" s="32"/>
    </row>
    <row r="4121" spans="4:6">
      <c r="D4121" s="32"/>
      <c r="F4121" s="32"/>
    </row>
    <row r="4122" spans="4:6">
      <c r="D4122" s="32"/>
      <c r="F4122" s="32"/>
    </row>
    <row r="4123" spans="4:6">
      <c r="D4123" s="32"/>
      <c r="F4123" s="32"/>
    </row>
    <row r="4124" spans="4:6">
      <c r="D4124" s="32"/>
      <c r="F4124" s="32"/>
    </row>
    <row r="4125" spans="4:6">
      <c r="D4125" s="32"/>
      <c r="F4125" s="32"/>
    </row>
    <row r="4126" spans="4:6">
      <c r="D4126" s="32"/>
      <c r="F4126" s="32"/>
    </row>
    <row r="4127" spans="4:6">
      <c r="D4127" s="32"/>
      <c r="F4127" s="32"/>
    </row>
    <row r="4128" spans="4:6">
      <c r="D4128" s="32"/>
      <c r="F4128" s="32"/>
    </row>
    <row r="4129" spans="4:6">
      <c r="D4129" s="32"/>
      <c r="F4129" s="32"/>
    </row>
    <row r="4130" spans="4:6">
      <c r="D4130" s="32"/>
      <c r="F4130" s="32"/>
    </row>
    <row r="4131" spans="4:6">
      <c r="D4131" s="32"/>
      <c r="F4131" s="32"/>
    </row>
    <row r="4132" spans="4:6">
      <c r="D4132" s="32"/>
      <c r="F4132" s="32"/>
    </row>
    <row r="4133" spans="4:6">
      <c r="D4133" s="32"/>
      <c r="F4133" s="32"/>
    </row>
    <row r="4134" spans="4:6">
      <c r="D4134" s="32"/>
      <c r="F4134" s="32"/>
    </row>
    <row r="4135" spans="4:6">
      <c r="D4135" s="32"/>
      <c r="F4135" s="32"/>
    </row>
    <row r="4136" spans="4:6">
      <c r="D4136" s="32"/>
      <c r="F4136" s="32"/>
    </row>
    <row r="4137" spans="4:6">
      <c r="D4137" s="32"/>
      <c r="F4137" s="32"/>
    </row>
    <row r="4138" spans="4:6">
      <c r="D4138" s="32"/>
      <c r="F4138" s="32"/>
    </row>
    <row r="4139" spans="4:6">
      <c r="D4139" s="32"/>
      <c r="F4139" s="32"/>
    </row>
    <row r="4140" spans="4:6">
      <c r="D4140" s="32"/>
      <c r="F4140" s="32"/>
    </row>
    <row r="4141" spans="4:6">
      <c r="D4141" s="32"/>
      <c r="F4141" s="32"/>
    </row>
    <row r="4142" spans="4:6">
      <c r="D4142" s="32"/>
      <c r="F4142" s="32"/>
    </row>
    <row r="4143" spans="4:6">
      <c r="D4143" s="32"/>
      <c r="F4143" s="32"/>
    </row>
    <row r="4144" spans="4:6">
      <c r="D4144" s="32"/>
      <c r="F4144" s="32"/>
    </row>
    <row r="4145" spans="4:6">
      <c r="D4145" s="32"/>
      <c r="F4145" s="32"/>
    </row>
    <row r="4146" spans="4:6">
      <c r="D4146" s="32"/>
      <c r="F4146" s="32"/>
    </row>
    <row r="4147" spans="4:6">
      <c r="D4147" s="32"/>
      <c r="F4147" s="32"/>
    </row>
    <row r="4148" spans="4:6">
      <c r="D4148" s="32"/>
      <c r="F4148" s="32"/>
    </row>
    <row r="4149" spans="4:6">
      <c r="D4149" s="32"/>
      <c r="F4149" s="32"/>
    </row>
    <row r="4150" spans="4:6">
      <c r="D4150" s="32"/>
      <c r="F4150" s="32"/>
    </row>
    <row r="4151" spans="4:6">
      <c r="D4151" s="32"/>
      <c r="F4151" s="32"/>
    </row>
    <row r="4152" spans="4:6">
      <c r="D4152" s="32"/>
      <c r="F4152" s="32"/>
    </row>
    <row r="4153" spans="4:6">
      <c r="D4153" s="32"/>
      <c r="F4153" s="32"/>
    </row>
    <row r="4154" spans="4:6">
      <c r="D4154" s="32"/>
      <c r="F4154" s="32"/>
    </row>
    <row r="4155" spans="4:6">
      <c r="D4155" s="32"/>
      <c r="F4155" s="32"/>
    </row>
    <row r="4156" spans="4:6">
      <c r="D4156" s="32"/>
      <c r="F4156" s="32"/>
    </row>
    <row r="4157" spans="4:6">
      <c r="D4157" s="32"/>
      <c r="F4157" s="32"/>
    </row>
    <row r="4158" spans="4:6">
      <c r="D4158" s="32"/>
      <c r="F4158" s="32"/>
    </row>
    <row r="4159" spans="4:6">
      <c r="D4159" s="32"/>
      <c r="F4159" s="32"/>
    </row>
    <row r="4160" spans="4:6">
      <c r="D4160" s="32"/>
      <c r="F4160" s="32"/>
    </row>
    <row r="4161" spans="4:6">
      <c r="D4161" s="32"/>
      <c r="F4161" s="32"/>
    </row>
    <row r="4162" spans="4:6">
      <c r="D4162" s="32"/>
      <c r="F4162" s="32"/>
    </row>
    <row r="4163" spans="4:6">
      <c r="D4163" s="32"/>
      <c r="F4163" s="32"/>
    </row>
    <row r="4164" spans="4:6">
      <c r="D4164" s="32"/>
      <c r="F4164" s="32"/>
    </row>
    <row r="4165" spans="4:6">
      <c r="D4165" s="32"/>
      <c r="F4165" s="32"/>
    </row>
    <row r="4166" spans="4:6">
      <c r="D4166" s="32"/>
      <c r="F4166" s="32"/>
    </row>
    <row r="4167" spans="4:6">
      <c r="D4167" s="32"/>
      <c r="F4167" s="32"/>
    </row>
    <row r="4168" spans="4:6">
      <c r="D4168" s="32"/>
      <c r="F4168" s="32"/>
    </row>
    <row r="4169" spans="4:6">
      <c r="D4169" s="32"/>
      <c r="F4169" s="32"/>
    </row>
    <row r="4170" spans="4:6">
      <c r="D4170" s="32"/>
      <c r="F4170" s="32"/>
    </row>
    <row r="4171" spans="4:6">
      <c r="D4171" s="32"/>
      <c r="F4171" s="32"/>
    </row>
    <row r="4172" spans="4:6">
      <c r="D4172" s="32"/>
      <c r="F4172" s="32"/>
    </row>
    <row r="4173" spans="4:6">
      <c r="D4173" s="32"/>
      <c r="F4173" s="32"/>
    </row>
    <row r="4174" spans="4:6">
      <c r="D4174" s="32"/>
      <c r="F4174" s="32"/>
    </row>
    <row r="4175" spans="4:6">
      <c r="D4175" s="32"/>
      <c r="F4175" s="32"/>
    </row>
    <row r="4176" spans="4:6">
      <c r="D4176" s="32"/>
      <c r="F4176" s="32"/>
    </row>
    <row r="4177" spans="4:6">
      <c r="D4177" s="32"/>
      <c r="F4177" s="32"/>
    </row>
    <row r="4178" spans="4:6">
      <c r="D4178" s="32"/>
      <c r="F4178" s="32"/>
    </row>
    <row r="4179" spans="4:6">
      <c r="D4179" s="32"/>
      <c r="F4179" s="32"/>
    </row>
    <row r="4180" spans="4:6">
      <c r="D4180" s="32"/>
      <c r="F4180" s="32"/>
    </row>
    <row r="4181" spans="4:6">
      <c r="D4181" s="32"/>
      <c r="F4181" s="32"/>
    </row>
    <row r="4182" spans="4:6">
      <c r="D4182" s="32"/>
      <c r="F4182" s="32"/>
    </row>
    <row r="4183" spans="4:6">
      <c r="D4183" s="32"/>
      <c r="F4183" s="32"/>
    </row>
    <row r="4184" spans="4:6">
      <c r="D4184" s="32"/>
      <c r="F4184" s="32"/>
    </row>
    <row r="4185" spans="4:6">
      <c r="D4185" s="32"/>
      <c r="F4185" s="32"/>
    </row>
    <row r="4186" spans="4:6">
      <c r="D4186" s="32"/>
      <c r="F4186" s="32"/>
    </row>
    <row r="4187" spans="4:6">
      <c r="D4187" s="32"/>
      <c r="F4187" s="32"/>
    </row>
    <row r="4188" spans="4:6">
      <c r="D4188" s="32"/>
      <c r="F4188" s="32"/>
    </row>
    <row r="4189" spans="4:6">
      <c r="D4189" s="32"/>
      <c r="F4189" s="32"/>
    </row>
    <row r="4190" spans="4:6">
      <c r="D4190" s="32"/>
      <c r="F4190" s="32"/>
    </row>
    <row r="4191" spans="4:6">
      <c r="D4191" s="32"/>
      <c r="F4191" s="32"/>
    </row>
    <row r="4192" spans="4:6">
      <c r="D4192" s="32"/>
      <c r="F4192" s="32"/>
    </row>
    <row r="4193" spans="4:6">
      <c r="D4193" s="32"/>
      <c r="F4193" s="32"/>
    </row>
    <row r="4194" spans="4:6">
      <c r="D4194" s="32"/>
      <c r="F4194" s="32"/>
    </row>
    <row r="4195" spans="4:6">
      <c r="D4195" s="32"/>
      <c r="F4195" s="32"/>
    </row>
    <row r="4196" spans="4:6">
      <c r="D4196" s="32"/>
      <c r="F4196" s="32"/>
    </row>
    <row r="4197" spans="4:6">
      <c r="D4197" s="32"/>
      <c r="F4197" s="32"/>
    </row>
    <row r="4198" spans="4:6">
      <c r="D4198" s="32"/>
      <c r="F4198" s="32"/>
    </row>
    <row r="4199" spans="4:6">
      <c r="D4199" s="32"/>
      <c r="F4199" s="32"/>
    </row>
    <row r="4200" spans="4:6">
      <c r="D4200" s="32"/>
      <c r="F4200" s="32"/>
    </row>
    <row r="4201" spans="4:6">
      <c r="D4201" s="32"/>
      <c r="F4201" s="32"/>
    </row>
    <row r="4202" spans="4:6">
      <c r="D4202" s="32"/>
      <c r="F4202" s="32"/>
    </row>
    <row r="4203" spans="4:6">
      <c r="D4203" s="32"/>
      <c r="F4203" s="32"/>
    </row>
    <row r="4204" spans="4:6">
      <c r="D4204" s="32"/>
      <c r="F4204" s="32"/>
    </row>
    <row r="4205" spans="4:6">
      <c r="D4205" s="32"/>
      <c r="F4205" s="32"/>
    </row>
    <row r="4206" spans="4:6">
      <c r="D4206" s="32"/>
      <c r="F4206" s="32"/>
    </row>
    <row r="4207" spans="4:6">
      <c r="D4207" s="32"/>
      <c r="F4207" s="32"/>
    </row>
    <row r="4208" spans="4:6">
      <c r="D4208" s="32"/>
      <c r="F4208" s="32"/>
    </row>
    <row r="4209" spans="4:6">
      <c r="D4209" s="32"/>
      <c r="F4209" s="32"/>
    </row>
    <row r="4210" spans="4:6">
      <c r="D4210" s="32"/>
      <c r="F4210" s="32"/>
    </row>
    <row r="4211" spans="4:6">
      <c r="D4211" s="32"/>
      <c r="F4211" s="32"/>
    </row>
    <row r="4212" spans="4:6">
      <c r="D4212" s="32"/>
      <c r="F4212" s="32"/>
    </row>
    <row r="4213" spans="4:6">
      <c r="D4213" s="32"/>
      <c r="F4213" s="32"/>
    </row>
    <row r="4214" spans="4:6">
      <c r="D4214" s="32"/>
      <c r="F4214" s="32"/>
    </row>
    <row r="4215" spans="4:6">
      <c r="D4215" s="32"/>
      <c r="F4215" s="32"/>
    </row>
    <row r="4216" spans="4:6">
      <c r="D4216" s="32"/>
      <c r="F4216" s="32"/>
    </row>
    <row r="4217" spans="4:6">
      <c r="D4217" s="32"/>
      <c r="F4217" s="32"/>
    </row>
    <row r="4218" spans="4:6">
      <c r="D4218" s="32"/>
      <c r="F4218" s="32"/>
    </row>
    <row r="4219" spans="4:6">
      <c r="D4219" s="32"/>
      <c r="F4219" s="32"/>
    </row>
    <row r="4220" spans="4:6">
      <c r="D4220" s="32"/>
      <c r="F4220" s="32"/>
    </row>
    <row r="4221" spans="4:6">
      <c r="D4221" s="32"/>
      <c r="F4221" s="32"/>
    </row>
    <row r="4222" spans="4:6">
      <c r="D4222" s="32"/>
      <c r="F4222" s="32"/>
    </row>
    <row r="4223" spans="4:6">
      <c r="D4223" s="32"/>
      <c r="F4223" s="32"/>
    </row>
    <row r="4224" spans="4:6">
      <c r="D4224" s="32"/>
      <c r="F4224" s="32"/>
    </row>
    <row r="4225" spans="4:6">
      <c r="D4225" s="32"/>
      <c r="F4225" s="32"/>
    </row>
    <row r="4226" spans="4:6">
      <c r="D4226" s="32"/>
      <c r="F4226" s="32"/>
    </row>
    <row r="4227" spans="4:6">
      <c r="D4227" s="32"/>
      <c r="F4227" s="32"/>
    </row>
    <row r="4228" spans="4:6">
      <c r="D4228" s="32"/>
      <c r="F4228" s="32"/>
    </row>
    <row r="4229" spans="4:6">
      <c r="D4229" s="32"/>
      <c r="F4229" s="32"/>
    </row>
    <row r="4230" spans="4:6">
      <c r="D4230" s="32"/>
      <c r="F4230" s="32"/>
    </row>
    <row r="4231" spans="4:6">
      <c r="D4231" s="32"/>
      <c r="F4231" s="32"/>
    </row>
    <row r="4232" spans="4:6">
      <c r="D4232" s="32"/>
      <c r="F4232" s="32"/>
    </row>
    <row r="4233" spans="4:6">
      <c r="D4233" s="32"/>
      <c r="F4233" s="32"/>
    </row>
    <row r="4234" spans="4:6">
      <c r="D4234" s="32"/>
      <c r="F4234" s="32"/>
    </row>
    <row r="4235" spans="4:6">
      <c r="D4235" s="32"/>
      <c r="F4235" s="32"/>
    </row>
    <row r="4236" spans="4:6">
      <c r="D4236" s="32"/>
      <c r="F4236" s="32"/>
    </row>
    <row r="4237" spans="4:6">
      <c r="D4237" s="32"/>
      <c r="F4237" s="32"/>
    </row>
    <row r="4238" spans="4:6">
      <c r="D4238" s="32"/>
      <c r="F4238" s="32"/>
    </row>
    <row r="4239" spans="4:6">
      <c r="D4239" s="32"/>
      <c r="F4239" s="32"/>
    </row>
    <row r="4240" spans="4:6">
      <c r="D4240" s="32"/>
      <c r="F4240" s="32"/>
    </row>
    <row r="4241" spans="4:6">
      <c r="D4241" s="32"/>
      <c r="F4241" s="32"/>
    </row>
    <row r="4242" spans="4:6">
      <c r="D4242" s="32"/>
      <c r="F4242" s="32"/>
    </row>
    <row r="4243" spans="4:6">
      <c r="D4243" s="32"/>
      <c r="F4243" s="32"/>
    </row>
    <row r="4244" spans="4:6">
      <c r="D4244" s="32"/>
      <c r="F4244" s="32"/>
    </row>
    <row r="4245" spans="4:6">
      <c r="D4245" s="32"/>
      <c r="F4245" s="32"/>
    </row>
    <row r="4246" spans="4:6">
      <c r="D4246" s="32"/>
      <c r="F4246" s="32"/>
    </row>
    <row r="4247" spans="4:6">
      <c r="D4247" s="32"/>
      <c r="F4247" s="32"/>
    </row>
    <row r="4248" spans="4:6">
      <c r="D4248" s="32"/>
      <c r="F4248" s="32"/>
    </row>
    <row r="4249" spans="4:6">
      <c r="D4249" s="32"/>
      <c r="F4249" s="32"/>
    </row>
    <row r="4250" spans="4:6">
      <c r="D4250" s="32"/>
      <c r="F4250" s="32"/>
    </row>
    <row r="4251" spans="4:6">
      <c r="D4251" s="32"/>
      <c r="F4251" s="32"/>
    </row>
    <row r="4252" spans="4:6">
      <c r="D4252" s="32"/>
      <c r="F4252" s="32"/>
    </row>
    <row r="4253" spans="4:6">
      <c r="D4253" s="32"/>
      <c r="F4253" s="32"/>
    </row>
    <row r="4254" spans="4:6">
      <c r="D4254" s="32"/>
      <c r="F4254" s="32"/>
    </row>
    <row r="4255" spans="4:6">
      <c r="D4255" s="32"/>
      <c r="F4255" s="32"/>
    </row>
    <row r="4256" spans="4:6">
      <c r="D4256" s="32"/>
      <c r="F4256" s="32"/>
    </row>
    <row r="4257" spans="4:6">
      <c r="D4257" s="32"/>
      <c r="F4257" s="32"/>
    </row>
    <row r="4258" spans="4:6">
      <c r="D4258" s="32"/>
      <c r="F4258" s="32"/>
    </row>
    <row r="4259" spans="4:6">
      <c r="D4259" s="32"/>
      <c r="F4259" s="32"/>
    </row>
    <row r="4260" spans="4:6">
      <c r="D4260" s="32"/>
      <c r="F4260" s="32"/>
    </row>
    <row r="4261" spans="4:6">
      <c r="D4261" s="32"/>
      <c r="F4261" s="32"/>
    </row>
    <row r="4262" spans="4:6">
      <c r="D4262" s="32"/>
      <c r="F4262" s="32"/>
    </row>
    <row r="4263" spans="4:6">
      <c r="D4263" s="32"/>
      <c r="F4263" s="32"/>
    </row>
    <row r="4264" spans="4:6">
      <c r="D4264" s="32"/>
      <c r="F4264" s="32"/>
    </row>
    <row r="4265" spans="4:6">
      <c r="D4265" s="32"/>
      <c r="F4265" s="32"/>
    </row>
    <row r="4266" spans="4:6">
      <c r="D4266" s="32"/>
      <c r="F4266" s="32"/>
    </row>
    <row r="4267" spans="4:6">
      <c r="D4267" s="32"/>
      <c r="F4267" s="32"/>
    </row>
    <row r="4268" spans="4:6">
      <c r="D4268" s="32"/>
      <c r="F4268" s="32"/>
    </row>
    <row r="4269" spans="4:6">
      <c r="D4269" s="32"/>
      <c r="F4269" s="32"/>
    </row>
    <row r="4270" spans="4:6">
      <c r="D4270" s="32"/>
      <c r="F4270" s="32"/>
    </row>
    <row r="4271" spans="4:6">
      <c r="D4271" s="32"/>
      <c r="F4271" s="32"/>
    </row>
    <row r="4272" spans="4:6">
      <c r="D4272" s="32"/>
      <c r="F4272" s="32"/>
    </row>
    <row r="4273" spans="4:6">
      <c r="D4273" s="32"/>
      <c r="F4273" s="32"/>
    </row>
    <row r="4274" spans="4:6">
      <c r="D4274" s="32"/>
      <c r="F4274" s="32"/>
    </row>
    <row r="4275" spans="4:6">
      <c r="D4275" s="32"/>
      <c r="F4275" s="32"/>
    </row>
    <row r="4276" spans="4:6">
      <c r="D4276" s="32"/>
      <c r="F4276" s="32"/>
    </row>
    <row r="4277" spans="4:6">
      <c r="D4277" s="32"/>
      <c r="F4277" s="32"/>
    </row>
    <row r="4278" spans="4:6">
      <c r="D4278" s="32"/>
      <c r="F4278" s="32"/>
    </row>
    <row r="4279" spans="4:6">
      <c r="D4279" s="32"/>
      <c r="F4279" s="32"/>
    </row>
    <row r="4280" spans="4:6">
      <c r="D4280" s="32"/>
      <c r="F4280" s="32"/>
    </row>
    <row r="4281" spans="4:6">
      <c r="D4281" s="32"/>
      <c r="F4281" s="32"/>
    </row>
    <row r="4282" spans="4:6">
      <c r="D4282" s="32"/>
      <c r="F4282" s="32"/>
    </row>
    <row r="4283" spans="4:6">
      <c r="D4283" s="32"/>
      <c r="F4283" s="32"/>
    </row>
    <row r="4284" spans="4:6">
      <c r="D4284" s="32"/>
      <c r="F4284" s="32"/>
    </row>
    <row r="4285" spans="4:6">
      <c r="D4285" s="32"/>
      <c r="F4285" s="32"/>
    </row>
    <row r="4286" spans="4:6">
      <c r="D4286" s="32"/>
      <c r="F4286" s="32"/>
    </row>
    <row r="4287" spans="4:6">
      <c r="D4287" s="32"/>
      <c r="F4287" s="32"/>
    </row>
    <row r="4288" spans="4:6">
      <c r="D4288" s="32"/>
      <c r="F4288" s="32"/>
    </row>
    <row r="4289" spans="4:6">
      <c r="D4289" s="32"/>
      <c r="F4289" s="32"/>
    </row>
    <row r="4290" spans="4:6">
      <c r="D4290" s="32"/>
      <c r="F4290" s="32"/>
    </row>
    <row r="4291" spans="4:6">
      <c r="D4291" s="32"/>
      <c r="F4291" s="32"/>
    </row>
    <row r="4292" spans="4:6">
      <c r="D4292" s="32"/>
      <c r="F4292" s="32"/>
    </row>
    <row r="4293" spans="4:6">
      <c r="D4293" s="32"/>
      <c r="F4293" s="32"/>
    </row>
    <row r="4294" spans="4:6">
      <c r="D4294" s="32"/>
      <c r="F4294" s="32"/>
    </row>
    <row r="4295" spans="4:6">
      <c r="D4295" s="32"/>
      <c r="F4295" s="32"/>
    </row>
    <row r="4296" spans="4:6">
      <c r="D4296" s="32"/>
      <c r="F4296" s="32"/>
    </row>
    <row r="4297" spans="4:6">
      <c r="D4297" s="32"/>
      <c r="F4297" s="32"/>
    </row>
    <row r="4298" spans="4:6">
      <c r="D4298" s="32"/>
      <c r="F4298" s="32"/>
    </row>
    <row r="4299" spans="4:6">
      <c r="D4299" s="32"/>
      <c r="F4299" s="32"/>
    </row>
    <row r="4300" spans="4:6">
      <c r="D4300" s="32"/>
      <c r="F4300" s="32"/>
    </row>
    <row r="4301" spans="4:6">
      <c r="D4301" s="32"/>
      <c r="F4301" s="32"/>
    </row>
    <row r="4302" spans="4:6">
      <c r="D4302" s="32"/>
      <c r="F4302" s="32"/>
    </row>
    <row r="4303" spans="4:6">
      <c r="D4303" s="32"/>
      <c r="F4303" s="32"/>
    </row>
    <row r="4304" spans="4:6">
      <c r="D4304" s="32"/>
      <c r="F4304" s="32"/>
    </row>
    <row r="4305" spans="4:6">
      <c r="D4305" s="32"/>
      <c r="F4305" s="32"/>
    </row>
    <row r="4306" spans="4:6">
      <c r="D4306" s="32"/>
      <c r="F4306" s="32"/>
    </row>
    <row r="4307" spans="4:6">
      <c r="D4307" s="32"/>
      <c r="F4307" s="32"/>
    </row>
    <row r="4308" spans="4:6">
      <c r="D4308" s="32"/>
      <c r="F4308" s="32"/>
    </row>
    <row r="4309" spans="4:6">
      <c r="D4309" s="32"/>
      <c r="F4309" s="32"/>
    </row>
    <row r="4310" spans="4:6">
      <c r="D4310" s="32"/>
      <c r="F4310" s="32"/>
    </row>
    <row r="4311" spans="4:6">
      <c r="D4311" s="32"/>
      <c r="F4311" s="32"/>
    </row>
    <row r="4312" spans="4:6">
      <c r="D4312" s="32"/>
      <c r="F4312" s="32"/>
    </row>
    <row r="4313" spans="4:6">
      <c r="D4313" s="32"/>
      <c r="F4313" s="32"/>
    </row>
    <row r="4314" spans="4:6">
      <c r="D4314" s="32"/>
      <c r="F4314" s="32"/>
    </row>
    <row r="4315" spans="4:6">
      <c r="D4315" s="32"/>
      <c r="F4315" s="32"/>
    </row>
    <row r="4316" spans="4:6">
      <c r="D4316" s="32"/>
      <c r="F4316" s="32"/>
    </row>
    <row r="4317" spans="4:6">
      <c r="D4317" s="32"/>
      <c r="F4317" s="32"/>
    </row>
    <row r="4318" spans="4:6">
      <c r="D4318" s="32"/>
      <c r="F4318" s="32"/>
    </row>
    <row r="4319" spans="4:6">
      <c r="D4319" s="32"/>
      <c r="F4319" s="32"/>
    </row>
    <row r="4320" spans="4:6">
      <c r="D4320" s="32"/>
      <c r="F4320" s="32"/>
    </row>
    <row r="4321" spans="4:6">
      <c r="D4321" s="32"/>
      <c r="F4321" s="32"/>
    </row>
    <row r="4322" spans="4:6">
      <c r="D4322" s="32"/>
      <c r="F4322" s="32"/>
    </row>
    <row r="4323" spans="4:6">
      <c r="D4323" s="32"/>
      <c r="F4323" s="32"/>
    </row>
    <row r="4324" spans="4:6">
      <c r="D4324" s="32"/>
      <c r="F4324" s="32"/>
    </row>
    <row r="4325" spans="4:6">
      <c r="D4325" s="32"/>
      <c r="F4325" s="32"/>
    </row>
    <row r="4326" spans="4:6">
      <c r="D4326" s="32"/>
      <c r="F4326" s="32"/>
    </row>
    <row r="4327" spans="4:6">
      <c r="D4327" s="32"/>
      <c r="F4327" s="32"/>
    </row>
    <row r="4328" spans="4:6">
      <c r="D4328" s="32"/>
      <c r="F4328" s="32"/>
    </row>
    <row r="4329" spans="4:6">
      <c r="D4329" s="32"/>
      <c r="F4329" s="32"/>
    </row>
    <row r="4330" spans="4:6">
      <c r="D4330" s="32"/>
      <c r="F4330" s="32"/>
    </row>
    <row r="4331" spans="4:6">
      <c r="D4331" s="32"/>
      <c r="F4331" s="32"/>
    </row>
    <row r="4332" spans="4:6">
      <c r="D4332" s="32"/>
      <c r="F4332" s="32"/>
    </row>
    <row r="4333" spans="4:6">
      <c r="D4333" s="32"/>
      <c r="F4333" s="32"/>
    </row>
    <row r="4334" spans="4:6">
      <c r="D4334" s="32"/>
      <c r="F4334" s="32"/>
    </row>
    <row r="4335" spans="4:6">
      <c r="D4335" s="32"/>
      <c r="F4335" s="32"/>
    </row>
    <row r="4336" spans="4:6">
      <c r="D4336" s="32"/>
      <c r="F4336" s="32"/>
    </row>
    <row r="4337" spans="4:6">
      <c r="D4337" s="32"/>
      <c r="F4337" s="32"/>
    </row>
    <row r="4338" spans="4:6">
      <c r="D4338" s="32"/>
      <c r="F4338" s="32"/>
    </row>
    <row r="4339" spans="4:6">
      <c r="D4339" s="32"/>
      <c r="F4339" s="32"/>
    </row>
    <row r="4340" spans="4:6">
      <c r="D4340" s="32"/>
      <c r="F4340" s="32"/>
    </row>
    <row r="4341" spans="4:6">
      <c r="D4341" s="32"/>
      <c r="F4341" s="32"/>
    </row>
    <row r="4342" spans="4:6">
      <c r="D4342" s="32"/>
      <c r="F4342" s="32"/>
    </row>
    <row r="4343" spans="4:6">
      <c r="D4343" s="32"/>
      <c r="F4343" s="32"/>
    </row>
    <row r="4344" spans="4:6">
      <c r="D4344" s="32"/>
      <c r="F4344" s="32"/>
    </row>
    <row r="4345" spans="4:6">
      <c r="D4345" s="32"/>
      <c r="F4345" s="32"/>
    </row>
    <row r="4346" spans="4:6">
      <c r="D4346" s="32"/>
      <c r="F4346" s="32"/>
    </row>
    <row r="4347" spans="4:6">
      <c r="D4347" s="32"/>
      <c r="F4347" s="32"/>
    </row>
    <row r="4348" spans="4:6">
      <c r="D4348" s="32"/>
      <c r="F4348" s="32"/>
    </row>
    <row r="4349" spans="4:6">
      <c r="D4349" s="32"/>
      <c r="F4349" s="32"/>
    </row>
    <row r="4350" spans="4:6">
      <c r="D4350" s="32"/>
      <c r="F4350" s="32"/>
    </row>
    <row r="4351" spans="4:6">
      <c r="D4351" s="32"/>
      <c r="F4351" s="32"/>
    </row>
    <row r="4352" spans="4:6">
      <c r="D4352" s="32"/>
      <c r="F4352" s="32"/>
    </row>
    <row r="4353" spans="4:6">
      <c r="D4353" s="32"/>
      <c r="F4353" s="32"/>
    </row>
    <row r="4354" spans="4:6">
      <c r="D4354" s="32"/>
      <c r="F4354" s="32"/>
    </row>
    <row r="4355" spans="4:6">
      <c r="D4355" s="32"/>
      <c r="F4355" s="32"/>
    </row>
    <row r="4356" spans="4:6">
      <c r="D4356" s="32"/>
      <c r="F4356" s="32"/>
    </row>
    <row r="4357" spans="4:6">
      <c r="D4357" s="32"/>
      <c r="F4357" s="32"/>
    </row>
    <row r="4358" spans="4:6">
      <c r="D4358" s="32"/>
      <c r="F4358" s="32"/>
    </row>
    <row r="4359" spans="4:6">
      <c r="D4359" s="32"/>
      <c r="F4359" s="32"/>
    </row>
    <row r="4360" spans="4:6">
      <c r="D4360" s="32"/>
      <c r="F4360" s="32"/>
    </row>
    <row r="4361" spans="4:6">
      <c r="D4361" s="32"/>
      <c r="F4361" s="32"/>
    </row>
    <row r="4362" spans="4:6">
      <c r="D4362" s="32"/>
      <c r="F4362" s="32"/>
    </row>
    <row r="4363" spans="4:6">
      <c r="D4363" s="32"/>
      <c r="F4363" s="32"/>
    </row>
    <row r="4364" spans="4:6">
      <c r="D4364" s="32"/>
      <c r="F4364" s="32"/>
    </row>
    <row r="4365" spans="4:6">
      <c r="D4365" s="32"/>
      <c r="F4365" s="32"/>
    </row>
    <row r="4366" spans="4:6">
      <c r="D4366" s="32"/>
      <c r="F4366" s="32"/>
    </row>
    <row r="4367" spans="4:6">
      <c r="D4367" s="32"/>
      <c r="F4367" s="32"/>
    </row>
    <row r="4368" spans="4:6">
      <c r="D4368" s="32"/>
      <c r="F4368" s="32"/>
    </row>
    <row r="4369" spans="4:6">
      <c r="D4369" s="32"/>
      <c r="F4369" s="32"/>
    </row>
    <row r="4370" spans="4:6">
      <c r="D4370" s="32"/>
      <c r="F4370" s="32"/>
    </row>
    <row r="4371" spans="4:6">
      <c r="D4371" s="32"/>
      <c r="F4371" s="32"/>
    </row>
    <row r="4372" spans="4:6">
      <c r="D4372" s="32"/>
      <c r="F4372" s="32"/>
    </row>
    <row r="4373" spans="4:6">
      <c r="D4373" s="32"/>
      <c r="F4373" s="32"/>
    </row>
    <row r="4374" spans="4:6">
      <c r="D4374" s="32"/>
      <c r="F4374" s="32"/>
    </row>
    <row r="4375" spans="4:6">
      <c r="D4375" s="32"/>
      <c r="F4375" s="32"/>
    </row>
    <row r="4376" spans="4:6">
      <c r="D4376" s="32"/>
      <c r="F4376" s="32"/>
    </row>
    <row r="4377" spans="4:6">
      <c r="D4377" s="32"/>
      <c r="F4377" s="32"/>
    </row>
    <row r="4378" spans="4:6">
      <c r="D4378" s="32"/>
      <c r="F4378" s="32"/>
    </row>
    <row r="4379" spans="4:6">
      <c r="D4379" s="32"/>
      <c r="F4379" s="32"/>
    </row>
    <row r="4380" spans="4:6">
      <c r="D4380" s="32"/>
      <c r="F4380" s="32"/>
    </row>
    <row r="4381" spans="4:6">
      <c r="D4381" s="32"/>
      <c r="F4381" s="32"/>
    </row>
    <row r="4382" spans="4:6">
      <c r="D4382" s="32"/>
      <c r="F4382" s="32"/>
    </row>
    <row r="4383" spans="4:6">
      <c r="D4383" s="32"/>
      <c r="F4383" s="32"/>
    </row>
    <row r="4384" spans="4:6">
      <c r="D4384" s="32"/>
      <c r="F4384" s="32"/>
    </row>
    <row r="4385" spans="4:6">
      <c r="D4385" s="32"/>
      <c r="F4385" s="32"/>
    </row>
    <row r="4386" spans="4:6">
      <c r="D4386" s="32"/>
      <c r="F4386" s="32"/>
    </row>
    <row r="4387" spans="4:6">
      <c r="D4387" s="32"/>
      <c r="F4387" s="32"/>
    </row>
    <row r="4388" spans="4:6">
      <c r="D4388" s="32"/>
      <c r="F4388" s="32"/>
    </row>
    <row r="4389" spans="4:6">
      <c r="D4389" s="32"/>
      <c r="F4389" s="32"/>
    </row>
    <row r="4390" spans="4:6">
      <c r="D4390" s="32"/>
      <c r="F4390" s="32"/>
    </row>
    <row r="4391" spans="4:6">
      <c r="D4391" s="32"/>
      <c r="F4391" s="32"/>
    </row>
    <row r="4392" spans="4:6">
      <c r="D4392" s="32"/>
      <c r="F4392" s="32"/>
    </row>
    <row r="4393" spans="4:6">
      <c r="D4393" s="32"/>
      <c r="F4393" s="32"/>
    </row>
    <row r="4394" spans="4:6">
      <c r="D4394" s="32"/>
      <c r="F4394" s="32"/>
    </row>
    <row r="4395" spans="4:6">
      <c r="D4395" s="32"/>
      <c r="F4395" s="32"/>
    </row>
    <row r="4396" spans="4:6">
      <c r="D4396" s="32"/>
      <c r="F4396" s="32"/>
    </row>
    <row r="4397" spans="4:6">
      <c r="D4397" s="32"/>
      <c r="F4397" s="32"/>
    </row>
    <row r="4398" spans="4:6">
      <c r="D4398" s="32"/>
      <c r="F4398" s="32"/>
    </row>
    <row r="4399" spans="4:6">
      <c r="D4399" s="32"/>
      <c r="F4399" s="32"/>
    </row>
    <row r="4400" spans="4:6">
      <c r="D4400" s="32"/>
      <c r="F4400" s="32"/>
    </row>
    <row r="4401" spans="4:6">
      <c r="D4401" s="32"/>
      <c r="F4401" s="32"/>
    </row>
    <row r="4402" spans="4:6">
      <c r="D4402" s="32"/>
      <c r="F4402" s="32"/>
    </row>
    <row r="4403" spans="4:6">
      <c r="D4403" s="32"/>
      <c r="F4403" s="32"/>
    </row>
    <row r="4404" spans="4:6">
      <c r="D4404" s="32"/>
      <c r="F4404" s="32"/>
    </row>
    <row r="4405" spans="4:6">
      <c r="D4405" s="32"/>
      <c r="F4405" s="32"/>
    </row>
    <row r="4406" spans="4:6">
      <c r="D4406" s="32"/>
      <c r="F4406" s="32"/>
    </row>
    <row r="4407" spans="4:6">
      <c r="D4407" s="32"/>
      <c r="F4407" s="32"/>
    </row>
    <row r="4408" spans="4:6">
      <c r="D4408" s="32"/>
      <c r="F4408" s="32"/>
    </row>
    <row r="4409" spans="4:6">
      <c r="D4409" s="32"/>
      <c r="F4409" s="32"/>
    </row>
    <row r="4410" spans="4:6">
      <c r="D4410" s="32"/>
      <c r="F4410" s="32"/>
    </row>
    <row r="4411" spans="4:6">
      <c r="D4411" s="32"/>
      <c r="F4411" s="32"/>
    </row>
    <row r="4412" spans="4:6">
      <c r="D4412" s="32"/>
      <c r="F4412" s="32"/>
    </row>
    <row r="4413" spans="4:6">
      <c r="D4413" s="32"/>
      <c r="F4413" s="32"/>
    </row>
    <row r="4414" spans="4:6">
      <c r="D4414" s="32"/>
      <c r="F4414" s="32"/>
    </row>
    <row r="4415" spans="4:6">
      <c r="D4415" s="32"/>
      <c r="F4415" s="32"/>
    </row>
    <row r="4416" spans="4:6">
      <c r="D4416" s="32"/>
      <c r="F4416" s="32"/>
    </row>
    <row r="4417" spans="4:6">
      <c r="D4417" s="32"/>
      <c r="F4417" s="32"/>
    </row>
    <row r="4418" spans="4:6">
      <c r="D4418" s="32"/>
      <c r="F4418" s="32"/>
    </row>
    <row r="4419" spans="4:6">
      <c r="D4419" s="32"/>
      <c r="F4419" s="32"/>
    </row>
    <row r="4420" spans="4:6">
      <c r="D4420" s="32"/>
      <c r="F4420" s="32"/>
    </row>
    <row r="4421" spans="4:6">
      <c r="D4421" s="32"/>
      <c r="F4421" s="32"/>
    </row>
    <row r="4422" spans="4:6">
      <c r="D4422" s="32"/>
      <c r="F4422" s="32"/>
    </row>
    <row r="4423" spans="4:6">
      <c r="D4423" s="32"/>
      <c r="F4423" s="32"/>
    </row>
    <row r="4424" spans="4:6">
      <c r="D4424" s="32"/>
      <c r="F4424" s="32"/>
    </row>
    <row r="4425" spans="4:6">
      <c r="D4425" s="32"/>
      <c r="F4425" s="32"/>
    </row>
    <row r="4426" spans="4:6">
      <c r="D4426" s="32"/>
      <c r="F4426" s="32"/>
    </row>
    <row r="4427" spans="4:6">
      <c r="D4427" s="32"/>
      <c r="F4427" s="32"/>
    </row>
    <row r="4428" spans="4:6">
      <c r="D4428" s="32"/>
      <c r="F4428" s="32"/>
    </row>
    <row r="4429" spans="4:6">
      <c r="D4429" s="32"/>
      <c r="F4429" s="32"/>
    </row>
    <row r="4430" spans="4:6">
      <c r="D4430" s="32"/>
      <c r="F4430" s="32"/>
    </row>
    <row r="4431" spans="4:6">
      <c r="D4431" s="32"/>
      <c r="F4431" s="32"/>
    </row>
    <row r="4432" spans="4:6">
      <c r="D4432" s="32"/>
      <c r="F4432" s="32"/>
    </row>
    <row r="4433" spans="4:6">
      <c r="D4433" s="32"/>
      <c r="F4433" s="32"/>
    </row>
    <row r="4434" spans="4:6">
      <c r="D4434" s="32"/>
      <c r="F4434" s="32"/>
    </row>
    <row r="4435" spans="4:6">
      <c r="D4435" s="32"/>
      <c r="F4435" s="32"/>
    </row>
    <row r="4436" spans="4:6">
      <c r="D4436" s="32"/>
      <c r="F4436" s="32"/>
    </row>
    <row r="4437" spans="4:6">
      <c r="D4437" s="32"/>
      <c r="F4437" s="32"/>
    </row>
    <row r="4438" spans="4:6">
      <c r="D4438" s="32"/>
      <c r="F4438" s="32"/>
    </row>
    <row r="4439" spans="4:6">
      <c r="D4439" s="32"/>
      <c r="F4439" s="32"/>
    </row>
    <row r="4440" spans="4:6">
      <c r="D4440" s="32"/>
      <c r="F4440" s="32"/>
    </row>
    <row r="4441" spans="4:6">
      <c r="D4441" s="32"/>
      <c r="F4441" s="32"/>
    </row>
    <row r="4442" spans="4:6">
      <c r="D4442" s="32"/>
      <c r="F4442" s="32"/>
    </row>
    <row r="4443" spans="4:6">
      <c r="D4443" s="32"/>
      <c r="F4443" s="32"/>
    </row>
    <row r="4444" spans="4:6">
      <c r="D4444" s="32"/>
      <c r="F4444" s="32"/>
    </row>
    <row r="4445" spans="4:6">
      <c r="D4445" s="32"/>
      <c r="F4445" s="32"/>
    </row>
    <row r="4446" spans="4:6">
      <c r="D4446" s="32"/>
      <c r="F4446" s="32"/>
    </row>
    <row r="4447" spans="4:6">
      <c r="D4447" s="32"/>
      <c r="F4447" s="32"/>
    </row>
    <row r="4448" spans="4:6">
      <c r="D4448" s="32"/>
      <c r="F4448" s="32"/>
    </row>
    <row r="4449" spans="4:6">
      <c r="D4449" s="32"/>
      <c r="F4449" s="32"/>
    </row>
    <row r="4450" spans="4:6">
      <c r="D4450" s="32"/>
      <c r="F4450" s="32"/>
    </row>
    <row r="4451" spans="4:6">
      <c r="D4451" s="32"/>
      <c r="F4451" s="32"/>
    </row>
    <row r="4452" spans="4:6">
      <c r="D4452" s="32"/>
      <c r="F4452" s="32"/>
    </row>
    <row r="4453" spans="4:6">
      <c r="D4453" s="32"/>
      <c r="F4453" s="32"/>
    </row>
    <row r="4454" spans="4:6">
      <c r="D4454" s="32"/>
      <c r="F4454" s="32"/>
    </row>
    <row r="4455" spans="4:6">
      <c r="D4455" s="32"/>
      <c r="F4455" s="32"/>
    </row>
    <row r="4456" spans="4:6">
      <c r="D4456" s="32"/>
      <c r="F4456" s="32"/>
    </row>
    <row r="4457" spans="4:6">
      <c r="D4457" s="32"/>
      <c r="F4457" s="32"/>
    </row>
    <row r="4458" spans="4:6">
      <c r="D4458" s="32"/>
      <c r="F4458" s="32"/>
    </row>
    <row r="4459" spans="4:6">
      <c r="D4459" s="32"/>
      <c r="F4459" s="32"/>
    </row>
    <row r="4460" spans="4:6">
      <c r="D4460" s="32"/>
      <c r="F4460" s="32"/>
    </row>
    <row r="4461" spans="4:6">
      <c r="D4461" s="32"/>
      <c r="F4461" s="32"/>
    </row>
    <row r="4462" spans="4:6">
      <c r="D4462" s="32"/>
      <c r="F4462" s="32"/>
    </row>
    <row r="4463" spans="4:6">
      <c r="D4463" s="32"/>
      <c r="F4463" s="32"/>
    </row>
    <row r="4464" spans="4:6">
      <c r="D4464" s="32"/>
      <c r="F4464" s="32"/>
    </row>
    <row r="4465" spans="4:6">
      <c r="D4465" s="32"/>
      <c r="F4465" s="32"/>
    </row>
    <row r="4466" spans="4:6">
      <c r="D4466" s="32"/>
      <c r="F4466" s="32"/>
    </row>
    <row r="4467" spans="4:6">
      <c r="D4467" s="32"/>
      <c r="F4467" s="32"/>
    </row>
    <row r="4468" spans="4:6">
      <c r="D4468" s="32"/>
      <c r="F4468" s="32"/>
    </row>
    <row r="4469" spans="4:6">
      <c r="D4469" s="32"/>
      <c r="F4469" s="32"/>
    </row>
    <row r="4470" spans="4:6">
      <c r="D4470" s="32"/>
      <c r="F4470" s="32"/>
    </row>
    <row r="4471" spans="4:6">
      <c r="D4471" s="32"/>
      <c r="F4471" s="32"/>
    </row>
    <row r="4472" spans="4:6">
      <c r="D4472" s="32"/>
      <c r="F4472" s="32"/>
    </row>
    <row r="4473" spans="4:6">
      <c r="D4473" s="32"/>
      <c r="F4473" s="32"/>
    </row>
    <row r="4474" spans="4:6">
      <c r="D4474" s="32"/>
      <c r="F4474" s="32"/>
    </row>
    <row r="4475" spans="4:6">
      <c r="D4475" s="32"/>
      <c r="F4475" s="32"/>
    </row>
    <row r="4476" spans="4:6">
      <c r="D4476" s="32"/>
      <c r="F4476" s="32"/>
    </row>
    <row r="4477" spans="4:6">
      <c r="D4477" s="32"/>
      <c r="F4477" s="32"/>
    </row>
    <row r="4478" spans="4:6">
      <c r="D4478" s="32"/>
      <c r="F4478" s="32"/>
    </row>
    <row r="4479" spans="4:6">
      <c r="D4479" s="32"/>
      <c r="F4479" s="32"/>
    </row>
    <row r="4480" spans="4:6">
      <c r="D4480" s="32"/>
      <c r="F4480" s="32"/>
    </row>
    <row r="4481" spans="4:6">
      <c r="D4481" s="32"/>
      <c r="F4481" s="32"/>
    </row>
    <row r="4482" spans="4:6">
      <c r="D4482" s="32"/>
      <c r="F4482" s="32"/>
    </row>
    <row r="4483" spans="4:6">
      <c r="D4483" s="32"/>
      <c r="F4483" s="32"/>
    </row>
    <row r="4484" spans="4:6">
      <c r="D4484" s="32"/>
      <c r="F4484" s="32"/>
    </row>
    <row r="4485" spans="4:6">
      <c r="D4485" s="32"/>
      <c r="F4485" s="32"/>
    </row>
    <row r="4486" spans="4:6">
      <c r="D4486" s="32"/>
      <c r="F4486" s="32"/>
    </row>
    <row r="4487" spans="4:6">
      <c r="D4487" s="32"/>
      <c r="F4487" s="32"/>
    </row>
    <row r="4488" spans="4:6">
      <c r="D4488" s="32"/>
      <c r="F4488" s="32"/>
    </row>
    <row r="4489" spans="4:6">
      <c r="D4489" s="32"/>
      <c r="F4489" s="32"/>
    </row>
    <row r="4490" spans="4:6">
      <c r="D4490" s="32"/>
      <c r="F4490" s="32"/>
    </row>
    <row r="4491" spans="4:6">
      <c r="D4491" s="32"/>
      <c r="F4491" s="32"/>
    </row>
    <row r="4492" spans="4:6">
      <c r="D4492" s="32"/>
      <c r="F4492" s="32"/>
    </row>
    <row r="4493" spans="4:6">
      <c r="D4493" s="32"/>
      <c r="F4493" s="32"/>
    </row>
    <row r="4494" spans="4:6">
      <c r="D4494" s="32"/>
      <c r="F4494" s="32"/>
    </row>
    <row r="4495" spans="4:6">
      <c r="D4495" s="32"/>
      <c r="F4495" s="32"/>
    </row>
    <row r="4496" spans="4:6">
      <c r="D4496" s="32"/>
      <c r="F4496" s="32"/>
    </row>
    <row r="4497" spans="4:6">
      <c r="D4497" s="32"/>
      <c r="F4497" s="32"/>
    </row>
    <row r="4498" spans="4:6">
      <c r="D4498" s="32"/>
      <c r="F4498" s="32"/>
    </row>
    <row r="4499" spans="4:6">
      <c r="D4499" s="32"/>
      <c r="F4499" s="32"/>
    </row>
    <row r="4500" spans="4:6">
      <c r="D4500" s="32"/>
      <c r="F4500" s="32"/>
    </row>
    <row r="4501" spans="4:6">
      <c r="D4501" s="32"/>
      <c r="F4501" s="32"/>
    </row>
    <row r="4502" spans="4:6">
      <c r="D4502" s="32"/>
      <c r="F4502" s="32"/>
    </row>
    <row r="4503" spans="4:6">
      <c r="D4503" s="32"/>
      <c r="F4503" s="32"/>
    </row>
    <row r="4504" spans="4:6">
      <c r="D4504" s="32"/>
      <c r="F4504" s="32"/>
    </row>
    <row r="4505" spans="4:6">
      <c r="D4505" s="32"/>
      <c r="F4505" s="32"/>
    </row>
    <row r="4506" spans="4:6">
      <c r="D4506" s="32"/>
      <c r="F4506" s="32"/>
    </row>
    <row r="4507" spans="4:6">
      <c r="D4507" s="32"/>
      <c r="F4507" s="32"/>
    </row>
    <row r="4508" spans="4:6">
      <c r="D4508" s="32"/>
      <c r="F4508" s="32"/>
    </row>
    <row r="4509" spans="4:6">
      <c r="D4509" s="32"/>
      <c r="F4509" s="32"/>
    </row>
    <row r="4510" spans="4:6">
      <c r="D4510" s="32"/>
      <c r="F4510" s="32"/>
    </row>
    <row r="4511" spans="4:6">
      <c r="D4511" s="32"/>
      <c r="F4511" s="32"/>
    </row>
    <row r="4512" spans="4:6">
      <c r="D4512" s="32"/>
      <c r="F4512" s="32"/>
    </row>
    <row r="4513" spans="4:6">
      <c r="D4513" s="32"/>
      <c r="F4513" s="32"/>
    </row>
    <row r="4514" spans="4:6">
      <c r="D4514" s="32"/>
      <c r="F4514" s="32"/>
    </row>
    <row r="4515" spans="4:6">
      <c r="D4515" s="32"/>
      <c r="F4515" s="32"/>
    </row>
    <row r="4516" spans="4:6">
      <c r="D4516" s="32"/>
      <c r="F4516" s="32"/>
    </row>
    <row r="4517" spans="4:6">
      <c r="D4517" s="32"/>
      <c r="F4517" s="32"/>
    </row>
    <row r="4518" spans="4:6">
      <c r="D4518" s="32"/>
      <c r="F4518" s="32"/>
    </row>
    <row r="4519" spans="4:6">
      <c r="D4519" s="32"/>
      <c r="F4519" s="32"/>
    </row>
    <row r="4520" spans="4:6">
      <c r="D4520" s="32"/>
      <c r="F4520" s="32"/>
    </row>
    <row r="4521" spans="4:6">
      <c r="D4521" s="32"/>
      <c r="F4521" s="32"/>
    </row>
    <row r="4522" spans="4:6">
      <c r="D4522" s="32"/>
      <c r="F4522" s="32"/>
    </row>
    <row r="4523" spans="4:6">
      <c r="D4523" s="32"/>
      <c r="F4523" s="32"/>
    </row>
    <row r="4524" spans="4:6">
      <c r="D4524" s="32"/>
      <c r="F4524" s="32"/>
    </row>
    <row r="4525" spans="4:6">
      <c r="D4525" s="32"/>
      <c r="F4525" s="32"/>
    </row>
    <row r="4526" spans="4:6">
      <c r="D4526" s="32"/>
      <c r="F4526" s="32"/>
    </row>
    <row r="4527" spans="4:6">
      <c r="D4527" s="32"/>
      <c r="F4527" s="32"/>
    </row>
    <row r="4528" spans="4:6">
      <c r="D4528" s="32"/>
      <c r="F4528" s="32"/>
    </row>
    <row r="4529" spans="4:6">
      <c r="D4529" s="32"/>
      <c r="F4529" s="32"/>
    </row>
    <row r="4530" spans="4:6">
      <c r="D4530" s="32"/>
      <c r="F4530" s="32"/>
    </row>
    <row r="4531" spans="4:6">
      <c r="D4531" s="32"/>
      <c r="F4531" s="32"/>
    </row>
    <row r="4532" spans="4:6">
      <c r="D4532" s="32"/>
      <c r="F4532" s="32"/>
    </row>
    <row r="4533" spans="4:6">
      <c r="D4533" s="32"/>
      <c r="F4533" s="32"/>
    </row>
    <row r="4534" spans="4:6">
      <c r="D4534" s="32"/>
      <c r="F4534" s="32"/>
    </row>
    <row r="4535" spans="4:6">
      <c r="D4535" s="32"/>
      <c r="F4535" s="32"/>
    </row>
    <row r="4536" spans="4:6">
      <c r="D4536" s="32"/>
      <c r="F4536" s="32"/>
    </row>
    <row r="4537" spans="4:6">
      <c r="D4537" s="32"/>
      <c r="F4537" s="32"/>
    </row>
    <row r="4538" spans="4:6">
      <c r="D4538" s="32"/>
      <c r="F4538" s="32"/>
    </row>
    <row r="4539" spans="4:6">
      <c r="D4539" s="32"/>
      <c r="F4539" s="32"/>
    </row>
    <row r="4540" spans="4:6">
      <c r="D4540" s="32"/>
      <c r="F4540" s="32"/>
    </row>
    <row r="4541" spans="4:6">
      <c r="D4541" s="32"/>
      <c r="F4541" s="32"/>
    </row>
    <row r="4542" spans="4:6">
      <c r="D4542" s="32"/>
      <c r="F4542" s="32"/>
    </row>
    <row r="4543" spans="4:6">
      <c r="D4543" s="32"/>
      <c r="F4543" s="32"/>
    </row>
    <row r="4544" spans="4:6">
      <c r="D4544" s="32"/>
      <c r="F4544" s="32"/>
    </row>
    <row r="4545" spans="4:6">
      <c r="D4545" s="32"/>
      <c r="F4545" s="32"/>
    </row>
    <row r="4546" spans="4:6">
      <c r="D4546" s="32"/>
      <c r="F4546" s="32"/>
    </row>
    <row r="4547" spans="4:6">
      <c r="D4547" s="32"/>
      <c r="F4547" s="32"/>
    </row>
    <row r="4548" spans="4:6">
      <c r="D4548" s="32"/>
      <c r="F4548" s="32"/>
    </row>
    <row r="4549" spans="4:6">
      <c r="D4549" s="32"/>
      <c r="F4549" s="32"/>
    </row>
    <row r="4550" spans="4:6">
      <c r="D4550" s="32"/>
      <c r="F4550" s="32"/>
    </row>
    <row r="4551" spans="4:6">
      <c r="D4551" s="32"/>
      <c r="F4551" s="32"/>
    </row>
    <row r="4552" spans="4:6">
      <c r="D4552" s="32"/>
      <c r="F4552" s="32"/>
    </row>
    <row r="4553" spans="4:6">
      <c r="D4553" s="32"/>
      <c r="F4553" s="32"/>
    </row>
    <row r="4554" spans="4:6">
      <c r="D4554" s="32"/>
      <c r="F4554" s="32"/>
    </row>
    <row r="4555" spans="4:6">
      <c r="D4555" s="32"/>
      <c r="F4555" s="32"/>
    </row>
    <row r="4556" spans="4:6">
      <c r="D4556" s="32"/>
      <c r="F4556" s="32"/>
    </row>
    <row r="4557" spans="4:6">
      <c r="D4557" s="32"/>
      <c r="F4557" s="32"/>
    </row>
    <row r="4558" spans="4:6">
      <c r="D4558" s="32"/>
      <c r="F4558" s="32"/>
    </row>
    <row r="4559" spans="4:6">
      <c r="D4559" s="32"/>
      <c r="F4559" s="32"/>
    </row>
    <row r="4560" spans="4:6">
      <c r="D4560" s="32"/>
      <c r="F4560" s="32"/>
    </row>
    <row r="4561" spans="4:6">
      <c r="D4561" s="32"/>
      <c r="F4561" s="32"/>
    </row>
    <row r="4562" spans="4:6">
      <c r="D4562" s="32"/>
      <c r="F4562" s="32"/>
    </row>
    <row r="4563" spans="4:6">
      <c r="D4563" s="32"/>
      <c r="F4563" s="32"/>
    </row>
    <row r="4564" spans="4:6">
      <c r="D4564" s="32"/>
      <c r="F4564" s="32"/>
    </row>
    <row r="4565" spans="4:6">
      <c r="D4565" s="32"/>
      <c r="F4565" s="32"/>
    </row>
    <row r="4566" spans="4:6">
      <c r="D4566" s="32"/>
      <c r="F4566" s="32"/>
    </row>
    <row r="4567" spans="4:6">
      <c r="D4567" s="32"/>
      <c r="F4567" s="32"/>
    </row>
    <row r="4568" spans="4:6">
      <c r="D4568" s="32"/>
      <c r="F4568" s="32"/>
    </row>
    <row r="4569" spans="4:6">
      <c r="D4569" s="32"/>
      <c r="F4569" s="32"/>
    </row>
    <row r="4570" spans="4:6">
      <c r="D4570" s="32"/>
      <c r="F4570" s="32"/>
    </row>
    <row r="4571" spans="4:6">
      <c r="D4571" s="32"/>
      <c r="F4571" s="32"/>
    </row>
    <row r="4572" spans="4:6">
      <c r="D4572" s="32"/>
      <c r="F4572" s="32"/>
    </row>
    <row r="4573" spans="4:6">
      <c r="D4573" s="32"/>
      <c r="F4573" s="32"/>
    </row>
    <row r="4574" spans="4:6">
      <c r="D4574" s="32"/>
      <c r="F4574" s="32"/>
    </row>
    <row r="4575" spans="4:6">
      <c r="D4575" s="32"/>
      <c r="F4575" s="32"/>
    </row>
    <row r="4576" spans="4:6">
      <c r="D4576" s="32"/>
      <c r="F4576" s="32"/>
    </row>
    <row r="4577" spans="4:6">
      <c r="D4577" s="32"/>
      <c r="F4577" s="32"/>
    </row>
    <row r="4578" spans="4:6">
      <c r="D4578" s="32"/>
      <c r="F4578" s="32"/>
    </row>
    <row r="4579" spans="4:6">
      <c r="D4579" s="32"/>
      <c r="F4579" s="32"/>
    </row>
    <row r="4580" spans="4:6">
      <c r="D4580" s="32"/>
      <c r="F4580" s="32"/>
    </row>
    <row r="4581" spans="4:6">
      <c r="D4581" s="32"/>
      <c r="F4581" s="32"/>
    </row>
    <row r="4582" spans="4:6">
      <c r="D4582" s="32"/>
      <c r="F4582" s="32"/>
    </row>
    <row r="4583" spans="4:6">
      <c r="D4583" s="32"/>
      <c r="F4583" s="32"/>
    </row>
    <row r="4584" spans="4:6">
      <c r="D4584" s="32"/>
      <c r="F4584" s="32"/>
    </row>
    <row r="4585" spans="4:6">
      <c r="D4585" s="32"/>
      <c r="F4585" s="32"/>
    </row>
    <row r="4586" spans="4:6">
      <c r="D4586" s="32"/>
      <c r="F4586" s="32"/>
    </row>
    <row r="4587" spans="4:6">
      <c r="D4587" s="32"/>
      <c r="F4587" s="32"/>
    </row>
    <row r="4588" spans="4:6">
      <c r="D4588" s="32"/>
      <c r="F4588" s="32"/>
    </row>
    <row r="4589" spans="4:6">
      <c r="D4589" s="32"/>
      <c r="F4589" s="32"/>
    </row>
    <row r="4590" spans="4:6">
      <c r="D4590" s="32"/>
      <c r="F4590" s="32"/>
    </row>
    <row r="4591" spans="4:6">
      <c r="D4591" s="32"/>
      <c r="F4591" s="32"/>
    </row>
    <row r="4592" spans="4:6">
      <c r="D4592" s="32"/>
      <c r="F4592" s="32"/>
    </row>
    <row r="4593" spans="4:6">
      <c r="D4593" s="32"/>
      <c r="F4593" s="32"/>
    </row>
    <row r="4594" spans="4:6">
      <c r="D4594" s="32"/>
      <c r="F4594" s="32"/>
    </row>
    <row r="4595" spans="4:6">
      <c r="D4595" s="32"/>
      <c r="F4595" s="32"/>
    </row>
    <row r="4596" spans="4:6">
      <c r="D4596" s="32"/>
      <c r="F4596" s="32"/>
    </row>
    <row r="4597" spans="4:6">
      <c r="D4597" s="32"/>
      <c r="F4597" s="32"/>
    </row>
    <row r="4598" spans="4:6">
      <c r="D4598" s="32"/>
      <c r="F4598" s="32"/>
    </row>
    <row r="4599" spans="4:6">
      <c r="D4599" s="32"/>
      <c r="F4599" s="32"/>
    </row>
    <row r="4600" spans="4:6">
      <c r="D4600" s="32"/>
      <c r="F4600" s="32"/>
    </row>
    <row r="4601" spans="4:6">
      <c r="D4601" s="32"/>
      <c r="F4601" s="32"/>
    </row>
    <row r="4602" spans="4:6">
      <c r="D4602" s="32"/>
      <c r="F4602" s="32"/>
    </row>
    <row r="4603" spans="4:6">
      <c r="D4603" s="32"/>
      <c r="F4603" s="32"/>
    </row>
    <row r="4604" spans="4:6">
      <c r="D4604" s="32"/>
      <c r="F4604" s="32"/>
    </row>
    <row r="4605" spans="4:6">
      <c r="D4605" s="32"/>
      <c r="F4605" s="32"/>
    </row>
    <row r="4606" spans="4:6">
      <c r="D4606" s="32"/>
      <c r="F4606" s="32"/>
    </row>
    <row r="4607" spans="4:6">
      <c r="D4607" s="32"/>
      <c r="F4607" s="32"/>
    </row>
    <row r="4608" spans="4:6">
      <c r="D4608" s="32"/>
      <c r="F4608" s="32"/>
    </row>
    <row r="4609" spans="4:6">
      <c r="D4609" s="32"/>
      <c r="F4609" s="32"/>
    </row>
    <row r="4610" spans="4:6">
      <c r="D4610" s="32"/>
      <c r="F4610" s="32"/>
    </row>
    <row r="4611" spans="4:6">
      <c r="D4611" s="32"/>
      <c r="F4611" s="32"/>
    </row>
    <row r="4612" spans="4:6">
      <c r="D4612" s="32"/>
      <c r="F4612" s="32"/>
    </row>
    <row r="4613" spans="4:6">
      <c r="D4613" s="32"/>
      <c r="F4613" s="32"/>
    </row>
    <row r="4614" spans="4:6">
      <c r="D4614" s="32"/>
      <c r="F4614" s="32"/>
    </row>
    <row r="4615" spans="4:6">
      <c r="D4615" s="32"/>
      <c r="F4615" s="32"/>
    </row>
    <row r="4616" spans="4:6">
      <c r="D4616" s="32"/>
      <c r="F4616" s="32"/>
    </row>
    <row r="4617" spans="4:6">
      <c r="D4617" s="32"/>
      <c r="F4617" s="32"/>
    </row>
    <row r="4618" spans="4:6">
      <c r="D4618" s="32"/>
      <c r="F4618" s="32"/>
    </row>
    <row r="4619" spans="4:6">
      <c r="D4619" s="32"/>
      <c r="F4619" s="32"/>
    </row>
    <row r="4620" spans="4:6">
      <c r="D4620" s="32"/>
      <c r="F4620" s="32"/>
    </row>
    <row r="4621" spans="4:6">
      <c r="D4621" s="32"/>
      <c r="F4621" s="32"/>
    </row>
    <row r="4622" spans="4:6">
      <c r="D4622" s="32"/>
      <c r="F4622" s="32"/>
    </row>
    <row r="4623" spans="4:6">
      <c r="D4623" s="32"/>
      <c r="F4623" s="32"/>
    </row>
    <row r="4624" spans="4:6">
      <c r="D4624" s="32"/>
      <c r="F4624" s="32"/>
    </row>
    <row r="4625" spans="4:6">
      <c r="D4625" s="32"/>
      <c r="F4625" s="32"/>
    </row>
    <row r="4626" spans="4:6">
      <c r="D4626" s="32"/>
      <c r="F4626" s="32"/>
    </row>
    <row r="4627" spans="4:6">
      <c r="D4627" s="32"/>
      <c r="F4627" s="32"/>
    </row>
    <row r="4628" spans="4:6">
      <c r="D4628" s="32"/>
      <c r="F4628" s="32"/>
    </row>
    <row r="4629" spans="4:6">
      <c r="D4629" s="32"/>
      <c r="F4629" s="32"/>
    </row>
    <row r="4630" spans="4:6">
      <c r="D4630" s="32"/>
      <c r="F4630" s="32"/>
    </row>
    <row r="4631" spans="4:6">
      <c r="D4631" s="32"/>
      <c r="F4631" s="32"/>
    </row>
    <row r="4632" spans="4:6">
      <c r="D4632" s="32"/>
      <c r="F4632" s="32"/>
    </row>
    <row r="4633" spans="4:6">
      <c r="D4633" s="32"/>
      <c r="F4633" s="32"/>
    </row>
    <row r="4634" spans="4:6">
      <c r="D4634" s="32"/>
      <c r="F4634" s="32"/>
    </row>
    <row r="4635" spans="4:6">
      <c r="D4635" s="32"/>
      <c r="F4635" s="32"/>
    </row>
    <row r="4636" spans="4:6">
      <c r="D4636" s="32"/>
      <c r="F4636" s="32"/>
    </row>
    <row r="4637" spans="4:6">
      <c r="D4637" s="32"/>
      <c r="F4637" s="32"/>
    </row>
    <row r="4638" spans="4:6">
      <c r="D4638" s="32"/>
      <c r="F4638" s="32"/>
    </row>
    <row r="4639" spans="4:6">
      <c r="D4639" s="32"/>
      <c r="F4639" s="32"/>
    </row>
    <row r="4640" spans="4:6">
      <c r="D4640" s="32"/>
      <c r="F4640" s="32"/>
    </row>
    <row r="4641" spans="4:6">
      <c r="D4641" s="32"/>
      <c r="F4641" s="32"/>
    </row>
    <row r="4642" spans="4:6">
      <c r="D4642" s="32"/>
      <c r="F4642" s="32"/>
    </row>
    <row r="4643" spans="4:6">
      <c r="D4643" s="32"/>
      <c r="F4643" s="32"/>
    </row>
    <row r="4644" spans="4:6">
      <c r="D4644" s="32"/>
      <c r="F4644" s="32"/>
    </row>
    <row r="4645" spans="4:6">
      <c r="D4645" s="32"/>
      <c r="F4645" s="32"/>
    </row>
    <row r="4646" spans="4:6">
      <c r="D4646" s="32"/>
      <c r="F4646" s="32"/>
    </row>
    <row r="4647" spans="4:6">
      <c r="D4647" s="32"/>
      <c r="F4647" s="32"/>
    </row>
    <row r="4648" spans="4:6">
      <c r="D4648" s="32"/>
      <c r="F4648" s="32"/>
    </row>
    <row r="4649" spans="4:6">
      <c r="D4649" s="32"/>
      <c r="F4649" s="32"/>
    </row>
    <row r="4650" spans="4:6">
      <c r="D4650" s="32"/>
      <c r="F4650" s="32"/>
    </row>
    <row r="4651" spans="4:6">
      <c r="D4651" s="32"/>
      <c r="F4651" s="32"/>
    </row>
    <row r="4652" spans="4:6">
      <c r="D4652" s="32"/>
      <c r="F4652" s="32"/>
    </row>
    <row r="4653" spans="4:6">
      <c r="D4653" s="32"/>
      <c r="F4653" s="32"/>
    </row>
    <row r="4654" spans="4:6">
      <c r="D4654" s="32"/>
      <c r="F4654" s="32"/>
    </row>
    <row r="4655" spans="4:6">
      <c r="D4655" s="32"/>
      <c r="F4655" s="32"/>
    </row>
    <row r="4656" spans="4:6">
      <c r="D4656" s="32"/>
      <c r="F4656" s="32"/>
    </row>
    <row r="4657" spans="4:6">
      <c r="D4657" s="32"/>
      <c r="F4657" s="32"/>
    </row>
    <row r="4658" spans="4:6">
      <c r="D4658" s="32"/>
      <c r="F4658" s="32"/>
    </row>
    <row r="4659" spans="4:6">
      <c r="D4659" s="32"/>
      <c r="F4659" s="32"/>
    </row>
    <row r="4660" spans="4:6">
      <c r="D4660" s="32"/>
      <c r="F4660" s="32"/>
    </row>
    <row r="4661" spans="4:6">
      <c r="D4661" s="32"/>
      <c r="F4661" s="32"/>
    </row>
    <row r="4662" spans="4:6">
      <c r="D4662" s="32"/>
      <c r="F4662" s="32"/>
    </row>
    <row r="4663" spans="4:6">
      <c r="D4663" s="32"/>
      <c r="F4663" s="32"/>
    </row>
    <row r="4664" spans="4:6">
      <c r="D4664" s="32"/>
      <c r="F4664" s="32"/>
    </row>
    <row r="4665" spans="4:6">
      <c r="D4665" s="32"/>
      <c r="F4665" s="32"/>
    </row>
    <row r="4666" spans="4:6">
      <c r="D4666" s="32"/>
      <c r="F4666" s="32"/>
    </row>
    <row r="4667" spans="4:6">
      <c r="D4667" s="32"/>
      <c r="F4667" s="32"/>
    </row>
    <row r="4668" spans="4:6">
      <c r="D4668" s="32"/>
      <c r="F4668" s="32"/>
    </row>
    <row r="4669" spans="4:6">
      <c r="D4669" s="32"/>
      <c r="F4669" s="32"/>
    </row>
    <row r="4670" spans="4:6">
      <c r="D4670" s="32"/>
      <c r="F4670" s="32"/>
    </row>
    <row r="4671" spans="4:6">
      <c r="D4671" s="32"/>
      <c r="F4671" s="32"/>
    </row>
    <row r="4672" spans="4:6">
      <c r="D4672" s="32"/>
      <c r="F4672" s="32"/>
    </row>
    <row r="4673" spans="4:6">
      <c r="D4673" s="32"/>
      <c r="F4673" s="32"/>
    </row>
    <row r="4674" spans="4:6">
      <c r="D4674" s="32"/>
      <c r="F4674" s="32"/>
    </row>
    <row r="4675" spans="4:6">
      <c r="D4675" s="32"/>
      <c r="F4675" s="32"/>
    </row>
    <row r="4676" spans="4:6">
      <c r="D4676" s="32"/>
      <c r="F4676" s="32"/>
    </row>
    <row r="4677" spans="4:6">
      <c r="D4677" s="32"/>
      <c r="F4677" s="32"/>
    </row>
    <row r="4678" spans="4:6">
      <c r="D4678" s="32"/>
      <c r="F4678" s="32"/>
    </row>
    <row r="4679" spans="4:6">
      <c r="D4679" s="32"/>
      <c r="F4679" s="32"/>
    </row>
    <row r="4680" spans="4:6">
      <c r="D4680" s="32"/>
      <c r="F4680" s="32"/>
    </row>
    <row r="4681" spans="4:6">
      <c r="D4681" s="32"/>
      <c r="F4681" s="32"/>
    </row>
    <row r="4682" spans="4:6">
      <c r="D4682" s="32"/>
      <c r="F4682" s="32"/>
    </row>
    <row r="4683" spans="4:6">
      <c r="D4683" s="32"/>
      <c r="F4683" s="32"/>
    </row>
    <row r="4684" spans="4:6">
      <c r="D4684" s="32"/>
      <c r="F4684" s="32"/>
    </row>
    <row r="4685" spans="4:6">
      <c r="D4685" s="32"/>
      <c r="F4685" s="32"/>
    </row>
    <row r="4686" spans="4:6">
      <c r="D4686" s="32"/>
      <c r="F4686" s="32"/>
    </row>
    <row r="4687" spans="4:6">
      <c r="D4687" s="32"/>
      <c r="F4687" s="32"/>
    </row>
    <row r="4688" spans="4:6">
      <c r="D4688" s="32"/>
      <c r="F4688" s="32"/>
    </row>
    <row r="4689" spans="4:6">
      <c r="D4689" s="32"/>
      <c r="F4689" s="32"/>
    </row>
    <row r="4690" spans="4:6">
      <c r="D4690" s="32"/>
      <c r="F4690" s="32"/>
    </row>
    <row r="4691" spans="4:6">
      <c r="D4691" s="32"/>
      <c r="F4691" s="32"/>
    </row>
    <row r="4692" spans="4:6">
      <c r="D4692" s="32"/>
      <c r="F4692" s="32"/>
    </row>
    <row r="4693" spans="4:6">
      <c r="D4693" s="32"/>
      <c r="F4693" s="32"/>
    </row>
    <row r="4694" spans="4:6">
      <c r="D4694" s="32"/>
      <c r="F4694" s="32"/>
    </row>
    <row r="4695" spans="4:6">
      <c r="D4695" s="32"/>
      <c r="F4695" s="32"/>
    </row>
    <row r="4696" spans="4:6">
      <c r="D4696" s="32"/>
      <c r="F4696" s="32"/>
    </row>
    <row r="4697" spans="4:6">
      <c r="D4697" s="32"/>
      <c r="F4697" s="32"/>
    </row>
    <row r="4698" spans="4:6">
      <c r="D4698" s="32"/>
      <c r="F4698" s="32"/>
    </row>
    <row r="4699" spans="4:6">
      <c r="D4699" s="32"/>
      <c r="F4699" s="32"/>
    </row>
    <row r="4700" spans="4:6">
      <c r="D4700" s="32"/>
      <c r="F4700" s="32"/>
    </row>
    <row r="4701" spans="4:6">
      <c r="D4701" s="32"/>
      <c r="F4701" s="32"/>
    </row>
    <row r="4702" spans="4:6">
      <c r="D4702" s="32"/>
      <c r="F4702" s="32"/>
    </row>
    <row r="4703" spans="4:6">
      <c r="D4703" s="32"/>
      <c r="F4703" s="32"/>
    </row>
    <row r="4704" spans="4:6">
      <c r="D4704" s="32"/>
      <c r="F4704" s="32"/>
    </row>
    <row r="4705" spans="4:6">
      <c r="D4705" s="32"/>
      <c r="F4705" s="32"/>
    </row>
    <row r="4706" spans="4:6">
      <c r="D4706" s="32"/>
      <c r="F4706" s="32"/>
    </row>
    <row r="4707" spans="4:6">
      <c r="D4707" s="32"/>
      <c r="F4707" s="32"/>
    </row>
    <row r="4708" spans="4:6">
      <c r="D4708" s="32"/>
      <c r="F4708" s="32"/>
    </row>
    <row r="4709" spans="4:6">
      <c r="D4709" s="32"/>
      <c r="F4709" s="32"/>
    </row>
    <row r="4710" spans="4:6">
      <c r="D4710" s="32"/>
      <c r="F4710" s="32"/>
    </row>
    <row r="4711" spans="4:6">
      <c r="D4711" s="32"/>
      <c r="F4711" s="32"/>
    </row>
    <row r="4712" spans="4:6">
      <c r="D4712" s="32"/>
      <c r="F4712" s="32"/>
    </row>
    <row r="4713" spans="4:6">
      <c r="D4713" s="32"/>
      <c r="F4713" s="32"/>
    </row>
    <row r="4714" spans="4:6">
      <c r="D4714" s="32"/>
      <c r="F4714" s="32"/>
    </row>
    <row r="4715" spans="4:6">
      <c r="D4715" s="32"/>
      <c r="F4715" s="32"/>
    </row>
    <row r="4716" spans="4:6">
      <c r="D4716" s="32"/>
      <c r="F4716" s="32"/>
    </row>
    <row r="4717" spans="4:6">
      <c r="D4717" s="32"/>
      <c r="F4717" s="32"/>
    </row>
    <row r="4718" spans="4:6">
      <c r="D4718" s="32"/>
      <c r="F4718" s="32"/>
    </row>
    <row r="4719" spans="4:6">
      <c r="D4719" s="32"/>
      <c r="F4719" s="32"/>
    </row>
    <row r="4720" spans="4:6">
      <c r="D4720" s="32"/>
      <c r="F4720" s="32"/>
    </row>
    <row r="4721" spans="4:6">
      <c r="D4721" s="32"/>
      <c r="F4721" s="32"/>
    </row>
    <row r="4722" spans="4:6">
      <c r="D4722" s="32"/>
      <c r="F4722" s="32"/>
    </row>
    <row r="4723" spans="4:6">
      <c r="D4723" s="32"/>
      <c r="F4723" s="32"/>
    </row>
    <row r="4724" spans="4:6">
      <c r="D4724" s="32"/>
      <c r="F4724" s="32"/>
    </row>
    <row r="4725" spans="4:6">
      <c r="D4725" s="32"/>
      <c r="F4725" s="32"/>
    </row>
    <row r="4726" spans="4:6">
      <c r="D4726" s="32"/>
      <c r="F4726" s="32"/>
    </row>
    <row r="4727" spans="4:6">
      <c r="D4727" s="32"/>
      <c r="F4727" s="32"/>
    </row>
    <row r="4728" spans="4:6">
      <c r="D4728" s="32"/>
      <c r="F4728" s="32"/>
    </row>
    <row r="4729" spans="4:6">
      <c r="D4729" s="32"/>
      <c r="F4729" s="32"/>
    </row>
    <row r="4730" spans="4:6">
      <c r="D4730" s="32"/>
      <c r="F4730" s="32"/>
    </row>
    <row r="4731" spans="4:6">
      <c r="D4731" s="32"/>
      <c r="F4731" s="32"/>
    </row>
    <row r="4732" spans="4:6">
      <c r="D4732" s="32"/>
      <c r="F4732" s="32"/>
    </row>
    <row r="4733" spans="4:6">
      <c r="D4733" s="32"/>
      <c r="F4733" s="32"/>
    </row>
    <row r="4734" spans="4:6">
      <c r="D4734" s="32"/>
      <c r="F4734" s="32"/>
    </row>
    <row r="4735" spans="4:6">
      <c r="D4735" s="32"/>
      <c r="F4735" s="32"/>
    </row>
    <row r="4736" spans="4:6">
      <c r="D4736" s="32"/>
      <c r="F4736" s="32"/>
    </row>
    <row r="4737" spans="4:6">
      <c r="D4737" s="32"/>
      <c r="F4737" s="32"/>
    </row>
    <row r="4738" spans="4:6">
      <c r="D4738" s="32"/>
      <c r="F4738" s="32"/>
    </row>
    <row r="4739" spans="4:6">
      <c r="D4739" s="32"/>
      <c r="F4739" s="32"/>
    </row>
    <row r="4740" spans="4:6">
      <c r="D4740" s="32"/>
      <c r="F4740" s="32"/>
    </row>
    <row r="4741" spans="4:6">
      <c r="D4741" s="32"/>
      <c r="F4741" s="32"/>
    </row>
    <row r="4742" spans="4:6">
      <c r="D4742" s="32"/>
      <c r="F4742" s="32"/>
    </row>
    <row r="4743" spans="4:6">
      <c r="D4743" s="32"/>
      <c r="F4743" s="32"/>
    </row>
    <row r="4744" spans="4:6">
      <c r="D4744" s="32"/>
      <c r="F4744" s="32"/>
    </row>
    <row r="4745" spans="4:6">
      <c r="D4745" s="32"/>
      <c r="F4745" s="32"/>
    </row>
    <row r="4746" spans="4:6">
      <c r="D4746" s="32"/>
      <c r="F4746" s="32"/>
    </row>
    <row r="4747" spans="4:6">
      <c r="D4747" s="32"/>
      <c r="F4747" s="32"/>
    </row>
    <row r="4748" spans="4:6">
      <c r="D4748" s="32"/>
      <c r="F4748" s="32"/>
    </row>
    <row r="4749" spans="4:6">
      <c r="D4749" s="32"/>
      <c r="F4749" s="32"/>
    </row>
    <row r="4750" spans="4:6">
      <c r="D4750" s="32"/>
      <c r="F4750" s="32"/>
    </row>
    <row r="4751" spans="4:6">
      <c r="D4751" s="32"/>
      <c r="F4751" s="32"/>
    </row>
    <row r="4752" spans="4:6">
      <c r="D4752" s="32"/>
      <c r="F4752" s="32"/>
    </row>
    <row r="4753" spans="4:6">
      <c r="D4753" s="32"/>
      <c r="F4753" s="32"/>
    </row>
    <row r="4754" spans="4:6">
      <c r="D4754" s="32"/>
      <c r="F4754" s="32"/>
    </row>
    <row r="4755" spans="4:6">
      <c r="D4755" s="32"/>
      <c r="F4755" s="32"/>
    </row>
    <row r="4756" spans="4:6">
      <c r="D4756" s="32"/>
      <c r="F4756" s="32"/>
    </row>
    <row r="4757" spans="4:6">
      <c r="D4757" s="32"/>
      <c r="F4757" s="32"/>
    </row>
    <row r="4758" spans="4:6">
      <c r="D4758" s="32"/>
      <c r="F4758" s="32"/>
    </row>
    <row r="4759" spans="4:6">
      <c r="D4759" s="32"/>
      <c r="F4759" s="32"/>
    </row>
    <row r="4760" spans="4:6">
      <c r="D4760" s="32"/>
      <c r="F4760" s="32"/>
    </row>
    <row r="4761" spans="4:6">
      <c r="D4761" s="32"/>
      <c r="F4761" s="32"/>
    </row>
    <row r="4762" spans="4:6">
      <c r="D4762" s="32"/>
      <c r="F4762" s="32"/>
    </row>
    <row r="4763" spans="4:6">
      <c r="D4763" s="32"/>
      <c r="F4763" s="32"/>
    </row>
    <row r="4764" spans="4:6">
      <c r="D4764" s="32"/>
      <c r="F4764" s="32"/>
    </row>
    <row r="4765" spans="4:6">
      <c r="D4765" s="32"/>
      <c r="F4765" s="32"/>
    </row>
    <row r="4766" spans="4:6">
      <c r="D4766" s="32"/>
      <c r="F4766" s="32"/>
    </row>
    <row r="4767" spans="4:6">
      <c r="D4767" s="32"/>
      <c r="F4767" s="32"/>
    </row>
    <row r="4768" spans="4:6">
      <c r="D4768" s="32"/>
      <c r="F4768" s="32"/>
    </row>
    <row r="4769" spans="4:6">
      <c r="D4769" s="32"/>
      <c r="F4769" s="32"/>
    </row>
    <row r="4770" spans="4:6">
      <c r="D4770" s="32"/>
      <c r="F4770" s="32"/>
    </row>
    <row r="4771" spans="4:6">
      <c r="D4771" s="32"/>
      <c r="F4771" s="32"/>
    </row>
    <row r="4772" spans="4:6">
      <c r="D4772" s="32"/>
      <c r="F4772" s="32"/>
    </row>
    <row r="4773" spans="4:6">
      <c r="D4773" s="32"/>
      <c r="F4773" s="32"/>
    </row>
    <row r="4774" spans="4:6">
      <c r="D4774" s="32"/>
      <c r="F4774" s="32"/>
    </row>
    <row r="4775" spans="4:6">
      <c r="D4775" s="32"/>
      <c r="F4775" s="32"/>
    </row>
    <row r="4776" spans="4:6">
      <c r="D4776" s="32"/>
      <c r="F4776" s="32"/>
    </row>
    <row r="4777" spans="4:6">
      <c r="D4777" s="32"/>
      <c r="F4777" s="32"/>
    </row>
    <row r="4778" spans="4:6">
      <c r="D4778" s="32"/>
      <c r="F4778" s="32"/>
    </row>
    <row r="4779" spans="4:6">
      <c r="D4779" s="32"/>
      <c r="F4779" s="32"/>
    </row>
    <row r="4780" spans="4:6">
      <c r="D4780" s="32"/>
      <c r="F4780" s="32"/>
    </row>
    <row r="4781" spans="4:6">
      <c r="D4781" s="32"/>
      <c r="F4781" s="32"/>
    </row>
    <row r="4782" spans="4:6">
      <c r="D4782" s="32"/>
      <c r="F4782" s="32"/>
    </row>
    <row r="4783" spans="4:6">
      <c r="D4783" s="32"/>
      <c r="F4783" s="32"/>
    </row>
    <row r="4784" spans="4:6">
      <c r="D4784" s="32"/>
      <c r="F4784" s="32"/>
    </row>
    <row r="4785" spans="4:6">
      <c r="D4785" s="32"/>
      <c r="F4785" s="32"/>
    </row>
    <row r="4786" spans="4:6">
      <c r="D4786" s="32"/>
      <c r="F4786" s="32"/>
    </row>
    <row r="4787" spans="4:6">
      <c r="D4787" s="32"/>
      <c r="F4787" s="32"/>
    </row>
    <row r="4788" spans="4:6">
      <c r="D4788" s="32"/>
      <c r="F4788" s="32"/>
    </row>
    <row r="4789" spans="4:6">
      <c r="D4789" s="32"/>
      <c r="F4789" s="32"/>
    </row>
    <row r="4790" spans="4:6">
      <c r="D4790" s="32"/>
      <c r="F4790" s="32"/>
    </row>
    <row r="4791" spans="4:6">
      <c r="D4791" s="32"/>
      <c r="F4791" s="32"/>
    </row>
    <row r="4792" spans="4:6">
      <c r="D4792" s="32"/>
      <c r="F4792" s="32"/>
    </row>
    <row r="4793" spans="4:6">
      <c r="D4793" s="32"/>
      <c r="F4793" s="32"/>
    </row>
    <row r="4794" spans="4:6">
      <c r="D4794" s="32"/>
      <c r="F4794" s="32"/>
    </row>
    <row r="4795" spans="4:6">
      <c r="D4795" s="32"/>
      <c r="F4795" s="32"/>
    </row>
    <row r="4796" spans="4:6">
      <c r="D4796" s="32"/>
      <c r="F4796" s="32"/>
    </row>
    <row r="4797" spans="4:6">
      <c r="D4797" s="32"/>
      <c r="F4797" s="32"/>
    </row>
    <row r="4798" spans="4:6">
      <c r="D4798" s="32"/>
      <c r="F4798" s="32"/>
    </row>
    <row r="4799" spans="4:6">
      <c r="D4799" s="32"/>
      <c r="F4799" s="32"/>
    </row>
    <row r="4800" spans="4:6">
      <c r="D4800" s="32"/>
      <c r="F4800" s="32"/>
    </row>
    <row r="4801" spans="4:6">
      <c r="D4801" s="32"/>
      <c r="F4801" s="32"/>
    </row>
    <row r="4802" spans="4:6">
      <c r="D4802" s="32"/>
      <c r="F4802" s="32"/>
    </row>
    <row r="4803" spans="4:6">
      <c r="D4803" s="32"/>
      <c r="F4803" s="32"/>
    </row>
    <row r="4804" spans="4:6">
      <c r="D4804" s="32"/>
      <c r="F4804" s="32"/>
    </row>
    <row r="4805" spans="4:6">
      <c r="D4805" s="32"/>
      <c r="F4805" s="32"/>
    </row>
    <row r="4806" spans="4:6">
      <c r="D4806" s="32"/>
      <c r="F4806" s="32"/>
    </row>
    <row r="4807" spans="4:6">
      <c r="D4807" s="32"/>
      <c r="F4807" s="32"/>
    </row>
    <row r="4808" spans="4:6">
      <c r="D4808" s="32"/>
      <c r="F4808" s="32"/>
    </row>
    <row r="4809" spans="4:6">
      <c r="D4809" s="32"/>
      <c r="F4809" s="32"/>
    </row>
    <row r="4810" spans="4:6">
      <c r="D4810" s="32"/>
      <c r="F4810" s="32"/>
    </row>
    <row r="4811" spans="4:6">
      <c r="D4811" s="32"/>
      <c r="F4811" s="32"/>
    </row>
    <row r="4812" spans="4:6">
      <c r="D4812" s="32"/>
      <c r="F4812" s="32"/>
    </row>
    <row r="4813" spans="4:6">
      <c r="D4813" s="32"/>
      <c r="F4813" s="32"/>
    </row>
    <row r="4814" spans="4:6">
      <c r="D4814" s="32"/>
      <c r="F4814" s="32"/>
    </row>
    <row r="4815" spans="4:6">
      <c r="D4815" s="32"/>
      <c r="F4815" s="32"/>
    </row>
    <row r="4816" spans="4:6">
      <c r="D4816" s="32"/>
      <c r="F4816" s="32"/>
    </row>
    <row r="4817" spans="4:6">
      <c r="D4817" s="32"/>
      <c r="F4817" s="32"/>
    </row>
    <row r="4818" spans="4:6">
      <c r="D4818" s="32"/>
      <c r="F4818" s="32"/>
    </row>
    <row r="4819" spans="4:6">
      <c r="D4819" s="32"/>
      <c r="F4819" s="32"/>
    </row>
    <row r="4820" spans="4:6">
      <c r="D4820" s="32"/>
      <c r="F4820" s="32"/>
    </row>
    <row r="4821" spans="4:6">
      <c r="D4821" s="32"/>
      <c r="F4821" s="32"/>
    </row>
    <row r="4822" spans="4:6">
      <c r="D4822" s="32"/>
      <c r="F4822" s="32"/>
    </row>
    <row r="4823" spans="4:6">
      <c r="D4823" s="32"/>
      <c r="F4823" s="32"/>
    </row>
    <row r="4824" spans="4:6">
      <c r="D4824" s="32"/>
      <c r="F4824" s="32"/>
    </row>
    <row r="4825" spans="4:6">
      <c r="D4825" s="32"/>
      <c r="F4825" s="32"/>
    </row>
    <row r="4826" spans="4:6">
      <c r="D4826" s="32"/>
      <c r="F4826" s="32"/>
    </row>
    <row r="4827" spans="4:6">
      <c r="D4827" s="32"/>
      <c r="F4827" s="32"/>
    </row>
    <row r="4828" spans="4:6">
      <c r="D4828" s="32"/>
      <c r="F4828" s="32"/>
    </row>
    <row r="4829" spans="4:6">
      <c r="D4829" s="32"/>
      <c r="F4829" s="32"/>
    </row>
    <row r="4830" spans="4:6">
      <c r="D4830" s="32"/>
      <c r="F4830" s="32"/>
    </row>
    <row r="4831" spans="4:6">
      <c r="D4831" s="32"/>
      <c r="F4831" s="32"/>
    </row>
    <row r="4832" spans="4:6">
      <c r="D4832" s="32"/>
      <c r="F4832" s="32"/>
    </row>
    <row r="4833" spans="4:6">
      <c r="D4833" s="32"/>
      <c r="F4833" s="32"/>
    </row>
    <row r="4834" spans="4:6">
      <c r="D4834" s="32"/>
      <c r="F4834" s="32"/>
    </row>
    <row r="4835" spans="4:6">
      <c r="D4835" s="32"/>
      <c r="F4835" s="32"/>
    </row>
    <row r="4836" spans="4:6">
      <c r="D4836" s="32"/>
      <c r="F4836" s="32"/>
    </row>
    <row r="4837" spans="4:6">
      <c r="D4837" s="32"/>
      <c r="F4837" s="32"/>
    </row>
    <row r="4838" spans="4:6">
      <c r="D4838" s="32"/>
      <c r="F4838" s="32"/>
    </row>
    <row r="4839" spans="4:6">
      <c r="D4839" s="32"/>
      <c r="F4839" s="32"/>
    </row>
    <row r="4840" spans="4:6">
      <c r="D4840" s="32"/>
      <c r="F4840" s="32"/>
    </row>
    <row r="4841" spans="4:6">
      <c r="D4841" s="32"/>
      <c r="F4841" s="32"/>
    </row>
    <row r="4842" spans="4:6">
      <c r="D4842" s="32"/>
      <c r="F4842" s="32"/>
    </row>
    <row r="4843" spans="4:6">
      <c r="D4843" s="32"/>
      <c r="F4843" s="32"/>
    </row>
    <row r="4844" spans="4:6">
      <c r="D4844" s="32"/>
      <c r="F4844" s="32"/>
    </row>
    <row r="4845" spans="4:6">
      <c r="D4845" s="32"/>
      <c r="F4845" s="32"/>
    </row>
    <row r="4846" spans="4:6">
      <c r="D4846" s="32"/>
      <c r="F4846" s="32"/>
    </row>
    <row r="4847" spans="4:6">
      <c r="D4847" s="32"/>
      <c r="F4847" s="32"/>
    </row>
    <row r="4848" spans="4:6">
      <c r="D4848" s="32"/>
      <c r="F4848" s="32"/>
    </row>
    <row r="4849" spans="4:6">
      <c r="D4849" s="32"/>
      <c r="F4849" s="32"/>
    </row>
    <row r="4850" spans="4:6">
      <c r="D4850" s="32"/>
      <c r="F4850" s="32"/>
    </row>
    <row r="4851" spans="4:6">
      <c r="D4851" s="32"/>
      <c r="F4851" s="32"/>
    </row>
    <row r="4852" spans="4:6">
      <c r="D4852" s="32"/>
      <c r="F4852" s="32"/>
    </row>
    <row r="4853" spans="4:6">
      <c r="D4853" s="32"/>
      <c r="F4853" s="32"/>
    </row>
    <row r="4854" spans="4:6">
      <c r="D4854" s="32"/>
      <c r="F4854" s="32"/>
    </row>
    <row r="4855" spans="4:6">
      <c r="D4855" s="32"/>
      <c r="F4855" s="32"/>
    </row>
    <row r="4856" spans="4:6">
      <c r="D4856" s="32"/>
      <c r="F4856" s="32"/>
    </row>
    <row r="4857" spans="4:6">
      <c r="D4857" s="32"/>
      <c r="F4857" s="32"/>
    </row>
    <row r="4858" spans="4:6">
      <c r="D4858" s="32"/>
      <c r="F4858" s="32"/>
    </row>
    <row r="4859" spans="4:6">
      <c r="D4859" s="32"/>
      <c r="F4859" s="32"/>
    </row>
    <row r="4860" spans="4:6">
      <c r="D4860" s="32"/>
      <c r="F4860" s="32"/>
    </row>
    <row r="4861" spans="4:6">
      <c r="D4861" s="32"/>
      <c r="F4861" s="32"/>
    </row>
    <row r="4862" spans="4:6">
      <c r="D4862" s="32"/>
      <c r="F4862" s="32"/>
    </row>
    <row r="4863" spans="4:6">
      <c r="D4863" s="32"/>
      <c r="F4863" s="32"/>
    </row>
    <row r="4864" spans="4:6">
      <c r="D4864" s="32"/>
      <c r="F4864" s="32"/>
    </row>
    <row r="4865" spans="4:6">
      <c r="D4865" s="32"/>
      <c r="F4865" s="32"/>
    </row>
    <row r="4866" spans="4:6">
      <c r="D4866" s="32"/>
      <c r="F4866" s="32"/>
    </row>
    <row r="4867" spans="4:6">
      <c r="D4867" s="32"/>
      <c r="F4867" s="32"/>
    </row>
    <row r="4868" spans="4:6">
      <c r="D4868" s="32"/>
      <c r="F4868" s="32"/>
    </row>
    <row r="4869" spans="4:6">
      <c r="D4869" s="32"/>
      <c r="F4869" s="32"/>
    </row>
    <row r="4870" spans="4:6">
      <c r="D4870" s="32"/>
      <c r="F4870" s="32"/>
    </row>
    <row r="4871" spans="4:6">
      <c r="D4871" s="32"/>
      <c r="F4871" s="32"/>
    </row>
    <row r="4872" spans="4:6">
      <c r="D4872" s="32"/>
      <c r="F4872" s="32"/>
    </row>
    <row r="4873" spans="4:6">
      <c r="D4873" s="32"/>
      <c r="F4873" s="32"/>
    </row>
    <row r="4874" spans="4:6">
      <c r="D4874" s="32"/>
      <c r="F4874" s="32"/>
    </row>
    <row r="4875" spans="4:6">
      <c r="D4875" s="32"/>
      <c r="F4875" s="32"/>
    </row>
    <row r="4876" spans="4:6">
      <c r="D4876" s="32"/>
      <c r="F4876" s="32"/>
    </row>
    <row r="4877" spans="4:6">
      <c r="D4877" s="32"/>
      <c r="F4877" s="32"/>
    </row>
    <row r="4878" spans="4:6">
      <c r="D4878" s="32"/>
      <c r="F4878" s="32"/>
    </row>
    <row r="4879" spans="4:6">
      <c r="D4879" s="32"/>
      <c r="F4879" s="32"/>
    </row>
    <row r="4880" spans="4:6">
      <c r="D4880" s="32"/>
      <c r="F4880" s="32"/>
    </row>
    <row r="4881" spans="4:6">
      <c r="D4881" s="32"/>
      <c r="F4881" s="32"/>
    </row>
    <row r="4882" spans="4:6">
      <c r="D4882" s="32"/>
      <c r="F4882" s="32"/>
    </row>
    <row r="4883" spans="4:6">
      <c r="D4883" s="32"/>
      <c r="F4883" s="32"/>
    </row>
    <row r="4884" spans="4:6">
      <c r="D4884" s="32"/>
      <c r="F4884" s="32"/>
    </row>
    <row r="4885" spans="4:6">
      <c r="D4885" s="32"/>
      <c r="F4885" s="32"/>
    </row>
    <row r="4886" spans="4:6">
      <c r="D4886" s="32"/>
      <c r="F4886" s="32"/>
    </row>
    <row r="4887" spans="4:6">
      <c r="D4887" s="32"/>
      <c r="F4887" s="32"/>
    </row>
    <row r="4888" spans="4:6">
      <c r="D4888" s="32"/>
      <c r="F4888" s="32"/>
    </row>
    <row r="4889" spans="4:6">
      <c r="D4889" s="32"/>
      <c r="F4889" s="32"/>
    </row>
    <row r="4890" spans="4:6">
      <c r="D4890" s="32"/>
      <c r="F4890" s="32"/>
    </row>
    <row r="4891" spans="4:6">
      <c r="D4891" s="32"/>
      <c r="F4891" s="32"/>
    </row>
    <row r="4892" spans="4:6">
      <c r="D4892" s="32"/>
      <c r="F4892" s="32"/>
    </row>
    <row r="4893" spans="4:6">
      <c r="D4893" s="32"/>
      <c r="F4893" s="32"/>
    </row>
    <row r="4894" spans="4:6">
      <c r="D4894" s="32"/>
      <c r="F4894" s="32"/>
    </row>
    <row r="4895" spans="4:6">
      <c r="D4895" s="32"/>
      <c r="F4895" s="32"/>
    </row>
    <row r="4896" spans="4:6">
      <c r="D4896" s="32"/>
      <c r="F4896" s="32"/>
    </row>
    <row r="4897" spans="4:6">
      <c r="D4897" s="32"/>
      <c r="F4897" s="32"/>
    </row>
    <row r="4898" spans="4:6">
      <c r="D4898" s="32"/>
      <c r="F4898" s="32"/>
    </row>
    <row r="4899" spans="4:6">
      <c r="D4899" s="32"/>
      <c r="F4899" s="32"/>
    </row>
    <row r="4900" spans="4:6">
      <c r="D4900" s="32"/>
      <c r="F4900" s="32"/>
    </row>
    <row r="4901" spans="4:6">
      <c r="D4901" s="32"/>
      <c r="F4901" s="32"/>
    </row>
    <row r="4902" spans="4:6">
      <c r="D4902" s="32"/>
      <c r="F4902" s="32"/>
    </row>
    <row r="4903" spans="4:6">
      <c r="D4903" s="32"/>
      <c r="F4903" s="32"/>
    </row>
    <row r="4904" spans="4:6">
      <c r="D4904" s="32"/>
      <c r="F4904" s="32"/>
    </row>
    <row r="4905" spans="4:6">
      <c r="D4905" s="32"/>
      <c r="F4905" s="32"/>
    </row>
    <row r="4906" spans="4:6">
      <c r="D4906" s="32"/>
      <c r="F4906" s="32"/>
    </row>
    <row r="4907" spans="4:6">
      <c r="D4907" s="32"/>
      <c r="F4907" s="32"/>
    </row>
    <row r="4908" spans="4:6">
      <c r="D4908" s="32"/>
      <c r="F4908" s="32"/>
    </row>
    <row r="4909" spans="4:6">
      <c r="D4909" s="32"/>
      <c r="F4909" s="32"/>
    </row>
    <row r="4910" spans="4:6">
      <c r="D4910" s="32"/>
      <c r="F4910" s="32"/>
    </row>
    <row r="4911" spans="4:6">
      <c r="D4911" s="32"/>
      <c r="F4911" s="32"/>
    </row>
    <row r="4912" spans="4:6">
      <c r="D4912" s="32"/>
      <c r="F4912" s="32"/>
    </row>
    <row r="4913" spans="4:6">
      <c r="D4913" s="32"/>
      <c r="F4913" s="32"/>
    </row>
    <row r="4914" spans="4:6">
      <c r="D4914" s="32"/>
      <c r="F4914" s="32"/>
    </row>
    <row r="4915" spans="4:6">
      <c r="D4915" s="32"/>
      <c r="F4915" s="32"/>
    </row>
    <row r="4916" spans="4:6">
      <c r="D4916" s="32"/>
      <c r="F4916" s="32"/>
    </row>
    <row r="4917" spans="4:6">
      <c r="D4917" s="32"/>
      <c r="F4917" s="32"/>
    </row>
    <row r="4918" spans="4:6">
      <c r="D4918" s="32"/>
      <c r="F4918" s="32"/>
    </row>
    <row r="4919" spans="4:6">
      <c r="D4919" s="32"/>
      <c r="F4919" s="32"/>
    </row>
    <row r="4920" spans="4:6">
      <c r="D4920" s="32"/>
      <c r="F4920" s="32"/>
    </row>
    <row r="4921" spans="4:6">
      <c r="D4921" s="32"/>
      <c r="F4921" s="32"/>
    </row>
    <row r="4922" spans="4:6">
      <c r="D4922" s="32"/>
      <c r="F4922" s="32"/>
    </row>
    <row r="4923" spans="4:6">
      <c r="D4923" s="32"/>
      <c r="F4923" s="32"/>
    </row>
    <row r="4924" spans="4:6">
      <c r="D4924" s="32"/>
      <c r="F4924" s="32"/>
    </row>
    <row r="4925" spans="4:6">
      <c r="D4925" s="32"/>
      <c r="F4925" s="32"/>
    </row>
    <row r="4926" spans="4:6">
      <c r="D4926" s="32"/>
      <c r="F4926" s="32"/>
    </row>
    <row r="4927" spans="4:6">
      <c r="D4927" s="32"/>
      <c r="F4927" s="32"/>
    </row>
    <row r="4928" spans="4:6">
      <c r="D4928" s="32"/>
      <c r="F4928" s="32"/>
    </row>
    <row r="4929" spans="4:6">
      <c r="D4929" s="32"/>
      <c r="F4929" s="32"/>
    </row>
    <row r="4930" spans="4:6">
      <c r="D4930" s="32"/>
      <c r="F4930" s="32"/>
    </row>
    <row r="4931" spans="4:6">
      <c r="D4931" s="32"/>
      <c r="F4931" s="32"/>
    </row>
    <row r="4932" spans="4:6">
      <c r="D4932" s="32"/>
      <c r="F4932" s="32"/>
    </row>
    <row r="4933" spans="4:6">
      <c r="D4933" s="32"/>
      <c r="F4933" s="32"/>
    </row>
    <row r="4934" spans="4:6">
      <c r="D4934" s="32"/>
      <c r="F4934" s="32"/>
    </row>
    <row r="4935" spans="4:6">
      <c r="D4935" s="32"/>
      <c r="F4935" s="32"/>
    </row>
    <row r="4936" spans="4:6">
      <c r="D4936" s="32"/>
      <c r="F4936" s="32"/>
    </row>
    <row r="4937" spans="4:6">
      <c r="D4937" s="32"/>
      <c r="F4937" s="32"/>
    </row>
    <row r="4938" spans="4:6">
      <c r="D4938" s="32"/>
      <c r="F4938" s="32"/>
    </row>
    <row r="4939" spans="4:6">
      <c r="D4939" s="32"/>
      <c r="F4939" s="32"/>
    </row>
    <row r="4940" spans="4:6">
      <c r="D4940" s="32"/>
      <c r="F4940" s="32"/>
    </row>
    <row r="4941" spans="4:6">
      <c r="D4941" s="32"/>
      <c r="F4941" s="32"/>
    </row>
    <row r="4942" spans="4:6">
      <c r="D4942" s="32"/>
      <c r="F4942" s="32"/>
    </row>
    <row r="4943" spans="4:6">
      <c r="D4943" s="32"/>
      <c r="F4943" s="32"/>
    </row>
    <row r="4944" spans="4:6">
      <c r="D4944" s="32"/>
      <c r="F4944" s="32"/>
    </row>
    <row r="4945" spans="4:6">
      <c r="D4945" s="32"/>
      <c r="F4945" s="32"/>
    </row>
    <row r="4946" spans="4:6">
      <c r="D4946" s="32"/>
      <c r="F4946" s="32"/>
    </row>
    <row r="4947" spans="4:6">
      <c r="D4947" s="32"/>
      <c r="F4947" s="32"/>
    </row>
    <row r="4948" spans="4:6">
      <c r="D4948" s="32"/>
      <c r="F4948" s="32"/>
    </row>
    <row r="4949" spans="4:6">
      <c r="D4949" s="32"/>
      <c r="F4949" s="32"/>
    </row>
    <row r="4950" spans="4:6">
      <c r="D4950" s="32"/>
      <c r="F4950" s="32"/>
    </row>
    <row r="4951" spans="4:6">
      <c r="D4951" s="32"/>
      <c r="F4951" s="32"/>
    </row>
    <row r="4952" spans="4:6">
      <c r="D4952" s="32"/>
      <c r="F4952" s="32"/>
    </row>
    <row r="4953" spans="4:6">
      <c r="D4953" s="32"/>
      <c r="F4953" s="32"/>
    </row>
    <row r="4954" spans="4:6">
      <c r="D4954" s="32"/>
      <c r="F4954" s="32"/>
    </row>
    <row r="4955" spans="4:6">
      <c r="D4955" s="32"/>
      <c r="F4955" s="32"/>
    </row>
    <row r="4956" spans="4:6">
      <c r="D4956" s="32"/>
      <c r="F4956" s="32"/>
    </row>
    <row r="4957" spans="4:6">
      <c r="D4957" s="32"/>
      <c r="F4957" s="32"/>
    </row>
    <row r="4958" spans="4:6">
      <c r="D4958" s="32"/>
      <c r="F4958" s="32"/>
    </row>
    <row r="4959" spans="4:6">
      <c r="D4959" s="32"/>
      <c r="F4959" s="32"/>
    </row>
    <row r="4960" spans="4:6">
      <c r="D4960" s="32"/>
      <c r="F4960" s="32"/>
    </row>
    <row r="4961" spans="4:6">
      <c r="D4961" s="32"/>
      <c r="F4961" s="32"/>
    </row>
    <row r="4962" spans="4:6">
      <c r="D4962" s="32"/>
      <c r="F4962" s="32"/>
    </row>
    <row r="4963" spans="4:6">
      <c r="D4963" s="32"/>
      <c r="F4963" s="32"/>
    </row>
    <row r="4964" spans="4:6">
      <c r="D4964" s="32"/>
      <c r="F4964" s="32"/>
    </row>
    <row r="4965" spans="4:6">
      <c r="D4965" s="32"/>
      <c r="F4965" s="32"/>
    </row>
    <row r="4966" spans="4:6">
      <c r="D4966" s="32"/>
      <c r="F4966" s="32"/>
    </row>
    <row r="4967" spans="4:6">
      <c r="D4967" s="32"/>
      <c r="F4967" s="32"/>
    </row>
    <row r="4968" spans="4:6">
      <c r="D4968" s="32"/>
      <c r="F4968" s="32"/>
    </row>
    <row r="4969" spans="4:6">
      <c r="D4969" s="32"/>
      <c r="F4969" s="32"/>
    </row>
    <row r="4970" spans="4:6">
      <c r="D4970" s="32"/>
      <c r="F4970" s="32"/>
    </row>
    <row r="4971" spans="4:6">
      <c r="D4971" s="32"/>
      <c r="F4971" s="32"/>
    </row>
    <row r="4972" spans="4:6">
      <c r="D4972" s="32"/>
      <c r="F4972" s="32"/>
    </row>
    <row r="4973" spans="4:6">
      <c r="D4973" s="32"/>
      <c r="F4973" s="32"/>
    </row>
    <row r="4974" spans="4:6">
      <c r="D4974" s="32"/>
      <c r="F4974" s="32"/>
    </row>
    <row r="4975" spans="4:6">
      <c r="D4975" s="32"/>
      <c r="F4975" s="32"/>
    </row>
    <row r="4976" spans="4:6">
      <c r="D4976" s="32"/>
      <c r="F4976" s="32"/>
    </row>
    <row r="4977" spans="4:6">
      <c r="D4977" s="32"/>
      <c r="F4977" s="32"/>
    </row>
    <row r="4978" spans="4:6">
      <c r="D4978" s="32"/>
      <c r="F4978" s="32"/>
    </row>
    <row r="4979" spans="4:6">
      <c r="D4979" s="32"/>
      <c r="F4979" s="32"/>
    </row>
    <row r="4980" spans="4:6">
      <c r="D4980" s="32"/>
      <c r="F4980" s="32"/>
    </row>
    <row r="4981" spans="4:6">
      <c r="D4981" s="32"/>
      <c r="F4981" s="32"/>
    </row>
    <row r="4982" spans="4:6">
      <c r="D4982" s="32"/>
      <c r="F4982" s="32"/>
    </row>
    <row r="4983" spans="4:6">
      <c r="D4983" s="32"/>
      <c r="F4983" s="32"/>
    </row>
    <row r="4984" spans="4:6">
      <c r="D4984" s="32"/>
      <c r="F4984" s="32"/>
    </row>
    <row r="4985" spans="4:6">
      <c r="D4985" s="32"/>
      <c r="F4985" s="32"/>
    </row>
    <row r="4986" spans="4:6">
      <c r="D4986" s="32"/>
      <c r="F4986" s="32"/>
    </row>
    <row r="4987" spans="4:6">
      <c r="D4987" s="32"/>
      <c r="F4987" s="32"/>
    </row>
    <row r="4988" spans="4:6">
      <c r="D4988" s="32"/>
      <c r="F4988" s="32"/>
    </row>
    <row r="4989" spans="4:6">
      <c r="D4989" s="32"/>
      <c r="F4989" s="32"/>
    </row>
    <row r="4990" spans="4:6">
      <c r="D4990" s="32"/>
      <c r="F4990" s="32"/>
    </row>
    <row r="4991" spans="4:6">
      <c r="D4991" s="32"/>
      <c r="F4991" s="32"/>
    </row>
    <row r="4992" spans="4:6">
      <c r="D4992" s="32"/>
      <c r="F4992" s="32"/>
    </row>
    <row r="4993" spans="4:6">
      <c r="D4993" s="32"/>
      <c r="F4993" s="32"/>
    </row>
    <row r="4994" spans="4:6">
      <c r="D4994" s="32"/>
      <c r="F4994" s="32"/>
    </row>
    <row r="4995" spans="4:6">
      <c r="D4995" s="32"/>
      <c r="F4995" s="32"/>
    </row>
    <row r="4996" spans="4:6">
      <c r="D4996" s="32"/>
      <c r="F4996" s="32"/>
    </row>
    <row r="4997" spans="4:6">
      <c r="D4997" s="32"/>
      <c r="F4997" s="32"/>
    </row>
    <row r="4998" spans="4:6">
      <c r="D4998" s="32"/>
      <c r="F4998" s="32"/>
    </row>
    <row r="4999" spans="4:6">
      <c r="D4999" s="32"/>
      <c r="F4999" s="32"/>
    </row>
    <row r="5000" spans="4:6">
      <c r="D5000" s="32"/>
      <c r="F5000" s="32"/>
    </row>
    <row r="5001" spans="4:6">
      <c r="D5001" s="32"/>
      <c r="F5001" s="32"/>
    </row>
    <row r="5002" spans="4:6">
      <c r="D5002" s="32"/>
      <c r="F5002" s="32"/>
    </row>
    <row r="5003" spans="4:6">
      <c r="D5003" s="32"/>
      <c r="F5003" s="32"/>
    </row>
    <row r="5004" spans="4:6">
      <c r="D5004" s="32"/>
      <c r="F5004" s="32"/>
    </row>
    <row r="5005" spans="4:6">
      <c r="D5005" s="32"/>
      <c r="F5005" s="32"/>
    </row>
    <row r="5006" spans="4:6">
      <c r="D5006" s="32"/>
      <c r="F5006" s="32"/>
    </row>
    <row r="5007" spans="4:6">
      <c r="D5007" s="32"/>
      <c r="F5007" s="32"/>
    </row>
    <row r="5008" spans="4:6">
      <c r="D5008" s="32"/>
      <c r="F5008" s="32"/>
    </row>
    <row r="5009" spans="4:6">
      <c r="D5009" s="32"/>
      <c r="F5009" s="32"/>
    </row>
    <row r="5010" spans="4:6">
      <c r="D5010" s="32"/>
      <c r="F5010" s="32"/>
    </row>
    <row r="5011" spans="4:6">
      <c r="D5011" s="32"/>
      <c r="F5011" s="32"/>
    </row>
    <row r="5012" spans="4:6">
      <c r="D5012" s="32"/>
      <c r="F5012" s="32"/>
    </row>
    <row r="5013" spans="4:6">
      <c r="D5013" s="32"/>
      <c r="F5013" s="32"/>
    </row>
    <row r="5014" spans="4:6">
      <c r="D5014" s="32"/>
      <c r="F5014" s="32"/>
    </row>
    <row r="5015" spans="4:6">
      <c r="D5015" s="32"/>
      <c r="F5015" s="32"/>
    </row>
    <row r="5016" spans="4:6">
      <c r="D5016" s="32"/>
      <c r="F5016" s="32"/>
    </row>
    <row r="5017" spans="4:6">
      <c r="D5017" s="32"/>
      <c r="F5017" s="32"/>
    </row>
    <row r="5018" spans="4:6">
      <c r="D5018" s="32"/>
      <c r="F5018" s="32"/>
    </row>
    <row r="5019" spans="4:6">
      <c r="D5019" s="32"/>
      <c r="F5019" s="32"/>
    </row>
    <row r="5020" spans="4:6">
      <c r="D5020" s="32"/>
      <c r="F5020" s="32"/>
    </row>
    <row r="5021" spans="4:6">
      <c r="D5021" s="32"/>
      <c r="F5021" s="32"/>
    </row>
    <row r="5022" spans="4:6">
      <c r="D5022" s="32"/>
      <c r="F5022" s="32"/>
    </row>
    <row r="5023" spans="4:6">
      <c r="D5023" s="32"/>
      <c r="F5023" s="32"/>
    </row>
    <row r="5024" spans="4:6">
      <c r="D5024" s="32"/>
      <c r="F5024" s="32"/>
    </row>
    <row r="5025" spans="4:6">
      <c r="D5025" s="32"/>
      <c r="F5025" s="32"/>
    </row>
    <row r="5026" spans="4:6">
      <c r="D5026" s="32"/>
      <c r="F5026" s="32"/>
    </row>
    <row r="5027" spans="4:6">
      <c r="D5027" s="32"/>
      <c r="F5027" s="32"/>
    </row>
    <row r="5028" spans="4:6">
      <c r="D5028" s="32"/>
      <c r="F5028" s="32"/>
    </row>
    <row r="5029" spans="4:6">
      <c r="D5029" s="32"/>
      <c r="F5029" s="32"/>
    </row>
    <row r="5030" spans="4:6">
      <c r="D5030" s="32"/>
      <c r="F5030" s="32"/>
    </row>
    <row r="5031" spans="4:6">
      <c r="D5031" s="32"/>
      <c r="F5031" s="32"/>
    </row>
    <row r="5032" spans="4:6">
      <c r="D5032" s="32"/>
      <c r="F5032" s="32"/>
    </row>
    <row r="5033" spans="4:6">
      <c r="D5033" s="32"/>
      <c r="F5033" s="32"/>
    </row>
    <row r="5034" spans="4:6">
      <c r="D5034" s="32"/>
      <c r="F5034" s="32"/>
    </row>
    <row r="5035" spans="4:6">
      <c r="D5035" s="32"/>
      <c r="F5035" s="32"/>
    </row>
    <row r="5036" spans="4:6">
      <c r="D5036" s="32"/>
      <c r="F5036" s="32"/>
    </row>
    <row r="5037" spans="4:6">
      <c r="D5037" s="32"/>
      <c r="F5037" s="32"/>
    </row>
    <row r="5038" spans="4:6">
      <c r="D5038" s="32"/>
      <c r="F5038" s="32"/>
    </row>
    <row r="5039" spans="4:6">
      <c r="D5039" s="32"/>
      <c r="F5039" s="32"/>
    </row>
    <row r="5040" spans="4:6">
      <c r="D5040" s="32"/>
      <c r="F5040" s="32"/>
    </row>
    <row r="5041" spans="4:6">
      <c r="D5041" s="32"/>
      <c r="F5041" s="32"/>
    </row>
    <row r="5042" spans="4:6">
      <c r="D5042" s="32"/>
      <c r="F5042" s="32"/>
    </row>
    <row r="5043" spans="4:6">
      <c r="D5043" s="32"/>
      <c r="F5043" s="32"/>
    </row>
    <row r="5044" spans="4:6">
      <c r="D5044" s="32"/>
      <c r="F5044" s="32"/>
    </row>
    <row r="5045" spans="4:6">
      <c r="D5045" s="32"/>
      <c r="F5045" s="32"/>
    </row>
    <row r="5046" spans="4:6">
      <c r="D5046" s="32"/>
      <c r="F5046" s="32"/>
    </row>
    <row r="5047" spans="4:6">
      <c r="D5047" s="32"/>
      <c r="F5047" s="32"/>
    </row>
    <row r="5048" spans="4:6">
      <c r="D5048" s="32"/>
      <c r="F5048" s="32"/>
    </row>
    <row r="5049" spans="4:6">
      <c r="D5049" s="32"/>
      <c r="F5049" s="32"/>
    </row>
    <row r="5050" spans="4:6">
      <c r="D5050" s="32"/>
      <c r="F5050" s="32"/>
    </row>
    <row r="5051" spans="4:6">
      <c r="D5051" s="32"/>
      <c r="F5051" s="32"/>
    </row>
    <row r="5052" spans="4:6">
      <c r="D5052" s="32"/>
      <c r="F5052" s="32"/>
    </row>
    <row r="5053" spans="4:6">
      <c r="D5053" s="32"/>
      <c r="F5053" s="32"/>
    </row>
    <row r="5054" spans="4:6">
      <c r="D5054" s="32"/>
      <c r="F5054" s="32"/>
    </row>
    <row r="5055" spans="4:6">
      <c r="D5055" s="32"/>
      <c r="F5055" s="32"/>
    </row>
    <row r="5056" spans="4:6">
      <c r="D5056" s="32"/>
      <c r="F5056" s="32"/>
    </row>
    <row r="5057" spans="4:6">
      <c r="D5057" s="32"/>
      <c r="F5057" s="32"/>
    </row>
    <row r="5058" spans="4:6">
      <c r="D5058" s="32"/>
      <c r="F5058" s="32"/>
    </row>
    <row r="5059" spans="4:6">
      <c r="D5059" s="32"/>
      <c r="F5059" s="32"/>
    </row>
    <row r="5060" spans="4:6">
      <c r="D5060" s="32"/>
      <c r="F5060" s="32"/>
    </row>
    <row r="5061" spans="4:6">
      <c r="D5061" s="32"/>
      <c r="F5061" s="32"/>
    </row>
    <row r="5062" spans="4:6">
      <c r="D5062" s="32"/>
      <c r="F5062" s="32"/>
    </row>
    <row r="5063" spans="4:6">
      <c r="D5063" s="32"/>
      <c r="F5063" s="32"/>
    </row>
    <row r="5064" spans="4:6">
      <c r="D5064" s="32"/>
      <c r="F5064" s="32"/>
    </row>
    <row r="5065" spans="4:6">
      <c r="D5065" s="32"/>
      <c r="F5065" s="32"/>
    </row>
    <row r="5066" spans="4:6">
      <c r="D5066" s="32"/>
      <c r="F5066" s="32"/>
    </row>
    <row r="5067" spans="4:6">
      <c r="D5067" s="32"/>
      <c r="F5067" s="32"/>
    </row>
    <row r="5068" spans="4:6">
      <c r="D5068" s="32"/>
      <c r="F5068" s="32"/>
    </row>
    <row r="5069" spans="4:6">
      <c r="D5069" s="32"/>
      <c r="F5069" s="32"/>
    </row>
    <row r="5070" spans="4:6">
      <c r="D5070" s="32"/>
      <c r="F5070" s="32"/>
    </row>
    <row r="5071" spans="4:6">
      <c r="D5071" s="32"/>
      <c r="F5071" s="32"/>
    </row>
    <row r="5072" spans="4:6">
      <c r="D5072" s="32"/>
      <c r="F5072" s="32"/>
    </row>
    <row r="5073" spans="4:6">
      <c r="D5073" s="32"/>
      <c r="F5073" s="32"/>
    </row>
    <row r="5074" spans="4:6">
      <c r="D5074" s="32"/>
      <c r="F5074" s="32"/>
    </row>
    <row r="5075" spans="4:6">
      <c r="D5075" s="32"/>
      <c r="F5075" s="32"/>
    </row>
    <row r="5076" spans="4:6">
      <c r="D5076" s="32"/>
      <c r="F5076" s="32"/>
    </row>
    <row r="5077" spans="4:6">
      <c r="D5077" s="32"/>
      <c r="F5077" s="32"/>
    </row>
    <row r="5078" spans="4:6">
      <c r="D5078" s="32"/>
      <c r="F5078" s="32"/>
    </row>
    <row r="5079" spans="4:6">
      <c r="D5079" s="32"/>
      <c r="F5079" s="32"/>
    </row>
    <row r="5080" spans="4:6">
      <c r="D5080" s="32"/>
      <c r="F5080" s="32"/>
    </row>
    <row r="5081" spans="4:6">
      <c r="D5081" s="32"/>
      <c r="F5081" s="32"/>
    </row>
    <row r="5082" spans="4:6">
      <c r="D5082" s="32"/>
      <c r="F5082" s="32"/>
    </row>
    <row r="5083" spans="4:6">
      <c r="D5083" s="32"/>
      <c r="F5083" s="32"/>
    </row>
    <row r="5084" spans="4:6">
      <c r="D5084" s="32"/>
      <c r="F5084" s="32"/>
    </row>
    <row r="5085" spans="4:6">
      <c r="D5085" s="32"/>
      <c r="F5085" s="32"/>
    </row>
    <row r="5086" spans="4:6">
      <c r="D5086" s="32"/>
      <c r="F5086" s="32"/>
    </row>
    <row r="5087" spans="4:6">
      <c r="D5087" s="32"/>
      <c r="F5087" s="32"/>
    </row>
    <row r="5088" spans="4:6">
      <c r="D5088" s="32"/>
      <c r="F5088" s="32"/>
    </row>
    <row r="5089" spans="4:6">
      <c r="D5089" s="32"/>
      <c r="F5089" s="32"/>
    </row>
    <row r="5090" spans="4:6">
      <c r="D5090" s="32"/>
      <c r="F5090" s="32"/>
    </row>
    <row r="5091" spans="4:6">
      <c r="D5091" s="32"/>
      <c r="F5091" s="32"/>
    </row>
    <row r="5092" spans="4:6">
      <c r="D5092" s="32"/>
      <c r="F5092" s="32"/>
    </row>
    <row r="5093" spans="4:6">
      <c r="D5093" s="32"/>
      <c r="F5093" s="32"/>
    </row>
    <row r="5094" spans="4:6">
      <c r="D5094" s="32"/>
      <c r="F5094" s="32"/>
    </row>
    <row r="5095" spans="4:6">
      <c r="D5095" s="32"/>
      <c r="F5095" s="32"/>
    </row>
    <row r="5096" spans="4:6">
      <c r="D5096" s="32"/>
      <c r="F5096" s="32"/>
    </row>
    <row r="5097" spans="4:6">
      <c r="D5097" s="32"/>
      <c r="F5097" s="32"/>
    </row>
    <row r="5098" spans="4:6">
      <c r="D5098" s="32"/>
      <c r="F5098" s="32"/>
    </row>
    <row r="5099" spans="4:6">
      <c r="D5099" s="32"/>
      <c r="F5099" s="32"/>
    </row>
    <row r="5100" spans="4:6">
      <c r="D5100" s="32"/>
      <c r="F5100" s="32"/>
    </row>
    <row r="5101" spans="4:6">
      <c r="D5101" s="32"/>
      <c r="F5101" s="32"/>
    </row>
    <row r="5102" spans="4:6">
      <c r="D5102" s="32"/>
      <c r="F5102" s="32"/>
    </row>
    <row r="5103" spans="4:6">
      <c r="D5103" s="32"/>
      <c r="F5103" s="32"/>
    </row>
    <row r="5104" spans="4:6">
      <c r="D5104" s="32"/>
      <c r="F5104" s="32"/>
    </row>
    <row r="5105" spans="4:6">
      <c r="D5105" s="32"/>
      <c r="F5105" s="32"/>
    </row>
    <row r="5106" spans="4:6">
      <c r="D5106" s="32"/>
      <c r="F5106" s="32"/>
    </row>
    <row r="5107" spans="4:6">
      <c r="D5107" s="32"/>
      <c r="F5107" s="32"/>
    </row>
    <row r="5108" spans="4:6">
      <c r="D5108" s="32"/>
      <c r="F5108" s="32"/>
    </row>
    <row r="5109" spans="4:6">
      <c r="D5109" s="32"/>
      <c r="F5109" s="32"/>
    </row>
    <row r="5110" spans="4:6">
      <c r="D5110" s="32"/>
      <c r="F5110" s="32"/>
    </row>
    <row r="5111" spans="4:6">
      <c r="D5111" s="32"/>
      <c r="F5111" s="32"/>
    </row>
    <row r="5112" spans="4:6">
      <c r="D5112" s="32"/>
      <c r="F5112" s="32"/>
    </row>
    <row r="5113" spans="4:6">
      <c r="D5113" s="32"/>
      <c r="F5113" s="32"/>
    </row>
    <row r="5114" spans="4:6">
      <c r="D5114" s="32"/>
      <c r="F5114" s="32"/>
    </row>
    <row r="5115" spans="4:6">
      <c r="D5115" s="32"/>
      <c r="F5115" s="32"/>
    </row>
    <row r="5116" spans="4:6">
      <c r="D5116" s="32"/>
      <c r="F5116" s="32"/>
    </row>
    <row r="5117" spans="4:6">
      <c r="D5117" s="32"/>
      <c r="F5117" s="32"/>
    </row>
    <row r="5118" spans="4:6">
      <c r="D5118" s="32"/>
      <c r="F5118" s="32"/>
    </row>
    <row r="5119" spans="4:6">
      <c r="D5119" s="32"/>
      <c r="F5119" s="32"/>
    </row>
    <row r="5120" spans="4:6">
      <c r="D5120" s="32"/>
      <c r="F5120" s="32"/>
    </row>
    <row r="5121" spans="4:6">
      <c r="D5121" s="32"/>
      <c r="F5121" s="32"/>
    </row>
    <row r="5122" spans="4:6">
      <c r="D5122" s="32"/>
      <c r="F5122" s="32"/>
    </row>
    <row r="5123" spans="4:6">
      <c r="D5123" s="32"/>
      <c r="F5123" s="32"/>
    </row>
    <row r="5124" spans="4:6">
      <c r="D5124" s="32"/>
      <c r="F5124" s="32"/>
    </row>
    <row r="5125" spans="4:6">
      <c r="D5125" s="32"/>
      <c r="F5125" s="32"/>
    </row>
    <row r="5126" spans="4:6">
      <c r="D5126" s="32"/>
      <c r="F5126" s="32"/>
    </row>
    <row r="5127" spans="4:6">
      <c r="D5127" s="32"/>
      <c r="F5127" s="32"/>
    </row>
    <row r="5128" spans="4:6">
      <c r="D5128" s="32"/>
      <c r="F5128" s="32"/>
    </row>
    <row r="5129" spans="4:6">
      <c r="D5129" s="32"/>
      <c r="F5129" s="32"/>
    </row>
    <row r="5130" spans="4:6">
      <c r="D5130" s="32"/>
      <c r="F5130" s="32"/>
    </row>
    <row r="5131" spans="4:6">
      <c r="D5131" s="32"/>
      <c r="F5131" s="32"/>
    </row>
    <row r="5132" spans="4:6">
      <c r="D5132" s="32"/>
      <c r="F5132" s="32"/>
    </row>
    <row r="5133" spans="4:6">
      <c r="D5133" s="32"/>
      <c r="F5133" s="32"/>
    </row>
    <row r="5134" spans="4:6">
      <c r="D5134" s="32"/>
      <c r="F5134" s="32"/>
    </row>
    <row r="5135" spans="4:6">
      <c r="D5135" s="32"/>
      <c r="F5135" s="32"/>
    </row>
    <row r="5136" spans="4:6">
      <c r="D5136" s="32"/>
      <c r="F5136" s="32"/>
    </row>
    <row r="5137" spans="4:6">
      <c r="D5137" s="32"/>
      <c r="F5137" s="32"/>
    </row>
    <row r="5138" spans="4:6">
      <c r="D5138" s="32"/>
      <c r="F5138" s="32"/>
    </row>
    <row r="5139" spans="4:6">
      <c r="D5139" s="32"/>
      <c r="F5139" s="32"/>
    </row>
    <row r="5140" spans="4:6">
      <c r="D5140" s="32"/>
      <c r="F5140" s="32"/>
    </row>
    <row r="5141" spans="4:6">
      <c r="D5141" s="32"/>
      <c r="F5141" s="32"/>
    </row>
    <row r="5142" spans="4:6">
      <c r="D5142" s="32"/>
      <c r="F5142" s="32"/>
    </row>
    <row r="5143" spans="4:6">
      <c r="D5143" s="32"/>
      <c r="F5143" s="32"/>
    </row>
    <row r="5144" spans="4:6">
      <c r="D5144" s="32"/>
      <c r="F5144" s="32"/>
    </row>
    <row r="5145" spans="4:6">
      <c r="D5145" s="32"/>
      <c r="F5145" s="32"/>
    </row>
    <row r="5146" spans="4:6">
      <c r="D5146" s="32"/>
      <c r="F5146" s="32"/>
    </row>
    <row r="5147" spans="4:6">
      <c r="D5147" s="32"/>
      <c r="F5147" s="32"/>
    </row>
    <row r="5148" spans="4:6">
      <c r="D5148" s="32"/>
      <c r="F5148" s="32"/>
    </row>
    <row r="5149" spans="4:6">
      <c r="D5149" s="32"/>
      <c r="F5149" s="32"/>
    </row>
    <row r="5150" spans="4:6">
      <c r="D5150" s="32"/>
      <c r="F5150" s="32"/>
    </row>
    <row r="5151" spans="4:6">
      <c r="D5151" s="32"/>
      <c r="F5151" s="32"/>
    </row>
    <row r="5152" spans="4:6">
      <c r="D5152" s="32"/>
      <c r="F5152" s="32"/>
    </row>
    <row r="5153" spans="4:6">
      <c r="D5153" s="32"/>
      <c r="F5153" s="32"/>
    </row>
    <row r="5154" spans="4:6">
      <c r="D5154" s="32"/>
      <c r="F5154" s="32"/>
    </row>
    <row r="5155" spans="4:6">
      <c r="D5155" s="32"/>
      <c r="F5155" s="32"/>
    </row>
    <row r="5156" spans="4:6">
      <c r="D5156" s="32"/>
      <c r="F5156" s="32"/>
    </row>
    <row r="5157" spans="4:6">
      <c r="D5157" s="32"/>
      <c r="F5157" s="32"/>
    </row>
    <row r="5158" spans="4:6">
      <c r="D5158" s="32"/>
      <c r="F5158" s="32"/>
    </row>
    <row r="5159" spans="4:6">
      <c r="D5159" s="32"/>
      <c r="F5159" s="32"/>
    </row>
    <row r="5160" spans="4:6">
      <c r="D5160" s="32"/>
      <c r="F5160" s="32"/>
    </row>
    <row r="5161" spans="4:6">
      <c r="D5161" s="32"/>
      <c r="F5161" s="32"/>
    </row>
    <row r="5162" spans="4:6">
      <c r="D5162" s="32"/>
      <c r="F5162" s="32"/>
    </row>
    <row r="5163" spans="4:6">
      <c r="D5163" s="32"/>
      <c r="F5163" s="32"/>
    </row>
    <row r="5164" spans="4:6">
      <c r="D5164" s="32"/>
      <c r="F5164" s="32"/>
    </row>
    <row r="5165" spans="4:6">
      <c r="D5165" s="32"/>
      <c r="F5165" s="32"/>
    </row>
    <row r="5166" spans="4:6">
      <c r="D5166" s="32"/>
      <c r="F5166" s="32"/>
    </row>
    <row r="5167" spans="4:6">
      <c r="D5167" s="32"/>
      <c r="F5167" s="32"/>
    </row>
    <row r="5168" spans="4:6">
      <c r="D5168" s="32"/>
      <c r="F5168" s="32"/>
    </row>
    <row r="5169" spans="4:6">
      <c r="D5169" s="32"/>
      <c r="F5169" s="32"/>
    </row>
    <row r="5170" spans="4:6">
      <c r="D5170" s="32"/>
      <c r="F5170" s="32"/>
    </row>
    <row r="5171" spans="4:6">
      <c r="D5171" s="32"/>
      <c r="F5171" s="32"/>
    </row>
    <row r="5172" spans="4:6">
      <c r="D5172" s="32"/>
      <c r="F5172" s="32"/>
    </row>
    <row r="5173" spans="4:6">
      <c r="D5173" s="32"/>
      <c r="F5173" s="32"/>
    </row>
    <row r="5174" spans="4:6">
      <c r="D5174" s="32"/>
      <c r="F5174" s="32"/>
    </row>
    <row r="5175" spans="4:6">
      <c r="D5175" s="32"/>
      <c r="F5175" s="32"/>
    </row>
    <row r="5176" spans="4:6">
      <c r="D5176" s="32"/>
      <c r="F5176" s="32"/>
    </row>
    <row r="5177" spans="4:6">
      <c r="D5177" s="32"/>
      <c r="F5177" s="32"/>
    </row>
    <row r="5178" spans="4:6">
      <c r="D5178" s="32"/>
      <c r="F5178" s="32"/>
    </row>
    <row r="5179" spans="4:6">
      <c r="D5179" s="32"/>
      <c r="F5179" s="32"/>
    </row>
    <row r="5180" spans="4:6">
      <c r="D5180" s="32"/>
      <c r="F5180" s="32"/>
    </row>
    <row r="5181" spans="4:6">
      <c r="D5181" s="32"/>
      <c r="F5181" s="32"/>
    </row>
    <row r="5182" spans="4:6">
      <c r="D5182" s="32"/>
      <c r="F5182" s="32"/>
    </row>
    <row r="5183" spans="4:6">
      <c r="D5183" s="32"/>
      <c r="F5183" s="32"/>
    </row>
    <row r="5184" spans="4:6">
      <c r="D5184" s="32"/>
      <c r="F5184" s="32"/>
    </row>
    <row r="5185" spans="4:6">
      <c r="D5185" s="32"/>
      <c r="F5185" s="32"/>
    </row>
    <row r="5186" spans="4:6">
      <c r="D5186" s="32"/>
      <c r="F5186" s="32"/>
    </row>
    <row r="5187" spans="4:6">
      <c r="D5187" s="32"/>
      <c r="F5187" s="32"/>
    </row>
    <row r="5188" spans="4:6">
      <c r="D5188" s="32"/>
      <c r="F5188" s="32"/>
    </row>
    <row r="5189" spans="4:6">
      <c r="D5189" s="32"/>
      <c r="F5189" s="32"/>
    </row>
    <row r="5190" spans="4:6">
      <c r="D5190" s="32"/>
      <c r="F5190" s="32"/>
    </row>
    <row r="5191" spans="4:6">
      <c r="D5191" s="32"/>
      <c r="F5191" s="32"/>
    </row>
    <row r="5192" spans="4:6">
      <c r="D5192" s="32"/>
      <c r="F5192" s="32"/>
    </row>
    <row r="5193" spans="4:6">
      <c r="D5193" s="32"/>
      <c r="F5193" s="32"/>
    </row>
    <row r="5194" spans="4:6">
      <c r="D5194" s="32"/>
      <c r="F5194" s="32"/>
    </row>
    <row r="5195" spans="4:6">
      <c r="D5195" s="32"/>
      <c r="F5195" s="32"/>
    </row>
    <row r="5196" spans="4:6">
      <c r="D5196" s="32"/>
      <c r="F5196" s="32"/>
    </row>
    <row r="5197" spans="4:6">
      <c r="D5197" s="32"/>
      <c r="F5197" s="32"/>
    </row>
    <row r="5198" spans="4:6">
      <c r="D5198" s="32"/>
      <c r="F5198" s="32"/>
    </row>
    <row r="5199" spans="4:6">
      <c r="D5199" s="32"/>
      <c r="F5199" s="32"/>
    </row>
    <row r="5200" spans="4:6">
      <c r="D5200" s="32"/>
      <c r="F5200" s="32"/>
    </row>
    <row r="5201" spans="4:6">
      <c r="D5201" s="32"/>
      <c r="F5201" s="32"/>
    </row>
    <row r="5202" spans="4:6">
      <c r="D5202" s="32"/>
      <c r="F5202" s="32"/>
    </row>
    <row r="5203" spans="4:6">
      <c r="D5203" s="32"/>
      <c r="F5203" s="32"/>
    </row>
    <row r="5204" spans="4:6">
      <c r="D5204" s="32"/>
      <c r="F5204" s="32"/>
    </row>
    <row r="5205" spans="4:6">
      <c r="D5205" s="32"/>
      <c r="F5205" s="32"/>
    </row>
    <row r="5206" spans="4:6">
      <c r="D5206" s="32"/>
      <c r="F5206" s="32"/>
    </row>
    <row r="5207" spans="4:6">
      <c r="D5207" s="32"/>
      <c r="F5207" s="32"/>
    </row>
    <row r="5208" spans="4:6">
      <c r="D5208" s="32"/>
      <c r="F5208" s="32"/>
    </row>
    <row r="5209" spans="4:6">
      <c r="D5209" s="32"/>
      <c r="F5209" s="32"/>
    </row>
    <row r="5210" spans="4:6">
      <c r="D5210" s="32"/>
      <c r="F5210" s="32"/>
    </row>
    <row r="5211" spans="4:6">
      <c r="D5211" s="32"/>
      <c r="F5211" s="32"/>
    </row>
    <row r="5212" spans="4:6">
      <c r="D5212" s="32"/>
      <c r="F5212" s="32"/>
    </row>
    <row r="5213" spans="4:6">
      <c r="D5213" s="32"/>
      <c r="F5213" s="32"/>
    </row>
    <row r="5214" spans="4:6">
      <c r="D5214" s="32"/>
      <c r="F5214" s="32"/>
    </row>
    <row r="5215" spans="4:6">
      <c r="D5215" s="32"/>
      <c r="F5215" s="32"/>
    </row>
    <row r="5216" spans="4:6">
      <c r="D5216" s="32"/>
      <c r="F5216" s="32"/>
    </row>
    <row r="5217" spans="4:6">
      <c r="D5217" s="32"/>
      <c r="F5217" s="32"/>
    </row>
    <row r="5218" spans="4:6">
      <c r="D5218" s="32"/>
      <c r="F5218" s="32"/>
    </row>
    <row r="5219" spans="4:6">
      <c r="D5219" s="32"/>
      <c r="F5219" s="32"/>
    </row>
    <row r="5220" spans="4:6">
      <c r="D5220" s="32"/>
      <c r="F5220" s="32"/>
    </row>
    <row r="5221" spans="4:6">
      <c r="D5221" s="32"/>
      <c r="F5221" s="32"/>
    </row>
    <row r="5222" spans="4:6">
      <c r="D5222" s="32"/>
      <c r="F5222" s="32"/>
    </row>
    <row r="5223" spans="4:6">
      <c r="D5223" s="32"/>
      <c r="F5223" s="32"/>
    </row>
    <row r="5224" spans="4:6">
      <c r="D5224" s="32"/>
      <c r="F5224" s="32"/>
    </row>
    <row r="5225" spans="4:6">
      <c r="D5225" s="32"/>
      <c r="F5225" s="32"/>
    </row>
    <row r="5226" spans="4:6">
      <c r="D5226" s="32"/>
      <c r="F5226" s="32"/>
    </row>
    <row r="5227" spans="4:6">
      <c r="D5227" s="32"/>
      <c r="F5227" s="32"/>
    </row>
    <row r="5228" spans="4:6">
      <c r="D5228" s="32"/>
      <c r="F5228" s="32"/>
    </row>
    <row r="5229" spans="4:6">
      <c r="D5229" s="32"/>
      <c r="F5229" s="32"/>
    </row>
    <row r="5230" spans="4:6">
      <c r="D5230" s="32"/>
      <c r="F5230" s="32"/>
    </row>
    <row r="5231" spans="4:6">
      <c r="D5231" s="32"/>
      <c r="F5231" s="32"/>
    </row>
    <row r="5232" spans="4:6">
      <c r="D5232" s="32"/>
      <c r="F5232" s="32"/>
    </row>
    <row r="5233" spans="4:6">
      <c r="D5233" s="32"/>
      <c r="F5233" s="32"/>
    </row>
    <row r="5234" spans="4:6">
      <c r="D5234" s="32"/>
      <c r="F5234" s="32"/>
    </row>
    <row r="5235" spans="4:6">
      <c r="D5235" s="32"/>
      <c r="F5235" s="32"/>
    </row>
    <row r="5236" spans="4:6">
      <c r="D5236" s="32"/>
      <c r="F5236" s="32"/>
    </row>
    <row r="5237" spans="4:6">
      <c r="D5237" s="32"/>
      <c r="F5237" s="32"/>
    </row>
    <row r="5238" spans="4:6">
      <c r="D5238" s="32"/>
      <c r="F5238" s="32"/>
    </row>
    <row r="5239" spans="4:6">
      <c r="D5239" s="32"/>
      <c r="F5239" s="32"/>
    </row>
    <row r="5240" spans="4:6">
      <c r="D5240" s="32"/>
      <c r="F5240" s="32"/>
    </row>
    <row r="5241" spans="4:6">
      <c r="D5241" s="32"/>
      <c r="F5241" s="32"/>
    </row>
    <row r="5242" spans="4:6">
      <c r="D5242" s="32"/>
      <c r="F5242" s="32"/>
    </row>
    <row r="5243" spans="4:6">
      <c r="D5243" s="32"/>
      <c r="F5243" s="32"/>
    </row>
    <row r="5244" spans="4:6">
      <c r="D5244" s="32"/>
      <c r="F5244" s="32"/>
    </row>
    <row r="5245" spans="4:6">
      <c r="D5245" s="32"/>
      <c r="F5245" s="32"/>
    </row>
    <row r="5246" spans="4:6">
      <c r="D5246" s="32"/>
      <c r="F5246" s="32"/>
    </row>
    <row r="5247" spans="4:6">
      <c r="D5247" s="32"/>
      <c r="F5247" s="32"/>
    </row>
    <row r="5248" spans="4:6">
      <c r="D5248" s="32"/>
      <c r="F5248" s="32"/>
    </row>
    <row r="5249" spans="4:6">
      <c r="D5249" s="32"/>
      <c r="F5249" s="32"/>
    </row>
    <row r="5250" spans="4:6">
      <c r="D5250" s="32"/>
      <c r="F5250" s="32"/>
    </row>
    <row r="5251" spans="4:6">
      <c r="D5251" s="32"/>
      <c r="F5251" s="32"/>
    </row>
    <row r="5252" spans="4:6">
      <c r="D5252" s="32"/>
      <c r="F5252" s="32"/>
    </row>
    <row r="5253" spans="4:6">
      <c r="D5253" s="32"/>
      <c r="F5253" s="32"/>
    </row>
    <row r="5254" spans="4:6">
      <c r="D5254" s="32"/>
      <c r="F5254" s="32"/>
    </row>
    <row r="5255" spans="4:6">
      <c r="D5255" s="32"/>
      <c r="F5255" s="32"/>
    </row>
    <row r="5256" spans="4:6">
      <c r="D5256" s="32"/>
      <c r="F5256" s="32"/>
    </row>
    <row r="5257" spans="4:6">
      <c r="D5257" s="32"/>
      <c r="F5257" s="32"/>
    </row>
    <row r="5258" spans="4:6">
      <c r="D5258" s="32"/>
      <c r="F5258" s="32"/>
    </row>
    <row r="5259" spans="4:6">
      <c r="D5259" s="32"/>
      <c r="F5259" s="32"/>
    </row>
    <row r="5260" spans="4:6">
      <c r="D5260" s="32"/>
      <c r="F5260" s="32"/>
    </row>
    <row r="5261" spans="4:6">
      <c r="D5261" s="32"/>
      <c r="F5261" s="32"/>
    </row>
    <row r="5262" spans="4:6">
      <c r="D5262" s="32"/>
      <c r="F5262" s="32"/>
    </row>
    <row r="5263" spans="4:6">
      <c r="D5263" s="32"/>
      <c r="F5263" s="32"/>
    </row>
    <row r="5264" spans="4:6">
      <c r="D5264" s="32"/>
      <c r="F5264" s="32"/>
    </row>
    <row r="5265" spans="4:6">
      <c r="D5265" s="32"/>
      <c r="F5265" s="32"/>
    </row>
    <row r="5266" spans="4:6">
      <c r="D5266" s="32"/>
      <c r="F5266" s="32"/>
    </row>
    <row r="5267" spans="4:6">
      <c r="D5267" s="32"/>
      <c r="F5267" s="32"/>
    </row>
    <row r="5268" spans="4:6">
      <c r="D5268" s="32"/>
      <c r="F5268" s="32"/>
    </row>
    <row r="5269" spans="4:6">
      <c r="D5269" s="32"/>
      <c r="F5269" s="32"/>
    </row>
    <row r="5270" spans="4:6">
      <c r="D5270" s="32"/>
      <c r="F5270" s="32"/>
    </row>
    <row r="5271" spans="4:6">
      <c r="D5271" s="32"/>
      <c r="F5271" s="32"/>
    </row>
    <row r="5272" spans="4:6">
      <c r="D5272" s="32"/>
      <c r="F5272" s="32"/>
    </row>
    <row r="5273" spans="4:6">
      <c r="D5273" s="32"/>
      <c r="F5273" s="32"/>
    </row>
    <row r="5274" spans="4:6">
      <c r="D5274" s="32"/>
      <c r="F5274" s="32"/>
    </row>
    <row r="5275" spans="4:6">
      <c r="D5275" s="32"/>
      <c r="F5275" s="32"/>
    </row>
    <row r="5276" spans="4:6">
      <c r="D5276" s="32"/>
      <c r="F5276" s="32"/>
    </row>
    <row r="5277" spans="4:6">
      <c r="D5277" s="32"/>
      <c r="F5277" s="32"/>
    </row>
    <row r="5278" spans="4:6">
      <c r="D5278" s="32"/>
      <c r="F5278" s="32"/>
    </row>
    <row r="5279" spans="4:6">
      <c r="D5279" s="32"/>
      <c r="F5279" s="32"/>
    </row>
    <row r="5280" spans="4:6">
      <c r="D5280" s="32"/>
      <c r="F5280" s="32"/>
    </row>
    <row r="5281" spans="4:6">
      <c r="D5281" s="32"/>
      <c r="F5281" s="32"/>
    </row>
    <row r="5282" spans="4:6">
      <c r="D5282" s="32"/>
      <c r="F5282" s="32"/>
    </row>
    <row r="5283" spans="4:6">
      <c r="D5283" s="32"/>
      <c r="F5283" s="32"/>
    </row>
    <row r="5284" spans="4:6">
      <c r="D5284" s="32"/>
      <c r="F5284" s="32"/>
    </row>
    <row r="5285" spans="4:6">
      <c r="D5285" s="32"/>
      <c r="F5285" s="32"/>
    </row>
    <row r="5286" spans="4:6">
      <c r="D5286" s="32"/>
      <c r="F5286" s="32"/>
    </row>
    <row r="5287" spans="4:6">
      <c r="D5287" s="32"/>
      <c r="F5287" s="32"/>
    </row>
    <row r="5288" spans="4:6">
      <c r="D5288" s="32"/>
      <c r="F5288" s="32"/>
    </row>
    <row r="5289" spans="4:6">
      <c r="D5289" s="32"/>
      <c r="F5289" s="32"/>
    </row>
    <row r="5290" spans="4:6">
      <c r="D5290" s="32"/>
      <c r="F5290" s="32"/>
    </row>
    <row r="5291" spans="4:6">
      <c r="D5291" s="32"/>
      <c r="F5291" s="32"/>
    </row>
    <row r="5292" spans="4:6">
      <c r="D5292" s="32"/>
      <c r="F5292" s="32"/>
    </row>
    <row r="5293" spans="4:6">
      <c r="D5293" s="32"/>
      <c r="F5293" s="32"/>
    </row>
    <row r="5294" spans="4:6">
      <c r="D5294" s="32"/>
      <c r="F5294" s="32"/>
    </row>
    <row r="5295" spans="4:6">
      <c r="D5295" s="32"/>
      <c r="F5295" s="32"/>
    </row>
    <row r="5296" spans="4:6">
      <c r="D5296" s="32"/>
      <c r="F5296" s="32"/>
    </row>
    <row r="5297" spans="4:6">
      <c r="D5297" s="32"/>
      <c r="F5297" s="32"/>
    </row>
    <row r="5298" spans="4:6">
      <c r="D5298" s="32"/>
      <c r="F5298" s="32"/>
    </row>
    <row r="5299" spans="4:6">
      <c r="D5299" s="32"/>
      <c r="F5299" s="32"/>
    </row>
    <row r="5300" spans="4:6">
      <c r="D5300" s="32"/>
      <c r="F5300" s="32"/>
    </row>
    <row r="5301" spans="4:6">
      <c r="D5301" s="32"/>
      <c r="F5301" s="32"/>
    </row>
    <row r="5302" spans="4:6">
      <c r="D5302" s="32"/>
      <c r="F5302" s="32"/>
    </row>
    <row r="5303" spans="4:6">
      <c r="D5303" s="32"/>
      <c r="F5303" s="32"/>
    </row>
    <row r="5304" spans="4:6">
      <c r="D5304" s="32"/>
      <c r="F5304" s="32"/>
    </row>
    <row r="5305" spans="4:6">
      <c r="D5305" s="32"/>
      <c r="F5305" s="32"/>
    </row>
    <row r="5306" spans="4:6">
      <c r="D5306" s="32"/>
      <c r="F5306" s="32"/>
    </row>
    <row r="5307" spans="4:6">
      <c r="D5307" s="32"/>
      <c r="F5307" s="32"/>
    </row>
    <row r="5308" spans="4:6">
      <c r="D5308" s="32"/>
      <c r="F5308" s="32"/>
    </row>
    <row r="5309" spans="4:6">
      <c r="D5309" s="32"/>
      <c r="F5309" s="32"/>
    </row>
    <row r="5310" spans="4:6">
      <c r="D5310" s="32"/>
      <c r="F5310" s="32"/>
    </row>
    <row r="5311" spans="4:6">
      <c r="D5311" s="32"/>
      <c r="F5311" s="32"/>
    </row>
    <row r="5312" spans="4:6">
      <c r="D5312" s="32"/>
      <c r="F5312" s="32"/>
    </row>
    <row r="5313" spans="4:6">
      <c r="D5313" s="32"/>
      <c r="F5313" s="32"/>
    </row>
    <row r="5314" spans="4:6">
      <c r="D5314" s="32"/>
      <c r="F5314" s="32"/>
    </row>
    <row r="5315" spans="4:6">
      <c r="D5315" s="32"/>
      <c r="F5315" s="32"/>
    </row>
    <row r="5316" spans="4:6">
      <c r="D5316" s="32"/>
      <c r="F5316" s="32"/>
    </row>
    <row r="5317" spans="4:6">
      <c r="D5317" s="32"/>
      <c r="F5317" s="32"/>
    </row>
    <row r="5318" spans="4:6">
      <c r="D5318" s="32"/>
      <c r="F5318" s="32"/>
    </row>
    <row r="5319" spans="4:6">
      <c r="D5319" s="32"/>
      <c r="F5319" s="32"/>
    </row>
    <row r="5320" spans="4:6">
      <c r="D5320" s="32"/>
      <c r="F5320" s="32"/>
    </row>
    <row r="5321" spans="4:6">
      <c r="D5321" s="32"/>
      <c r="F5321" s="32"/>
    </row>
    <row r="5322" spans="4:6">
      <c r="D5322" s="32"/>
      <c r="F5322" s="32"/>
    </row>
    <row r="5323" spans="4:6">
      <c r="D5323" s="32"/>
      <c r="F5323" s="32"/>
    </row>
    <row r="5324" spans="4:6">
      <c r="D5324" s="32"/>
      <c r="F5324" s="32"/>
    </row>
    <row r="5325" spans="4:6">
      <c r="D5325" s="32"/>
      <c r="F5325" s="32"/>
    </row>
    <row r="5326" spans="4:6">
      <c r="D5326" s="32"/>
      <c r="F5326" s="32"/>
    </row>
    <row r="5327" spans="4:6">
      <c r="D5327" s="32"/>
      <c r="F5327" s="32"/>
    </row>
    <row r="5328" spans="4:6">
      <c r="D5328" s="32"/>
      <c r="F5328" s="32"/>
    </row>
    <row r="5329" spans="4:6">
      <c r="D5329" s="32"/>
      <c r="F5329" s="32"/>
    </row>
    <row r="5330" spans="4:6">
      <c r="D5330" s="32"/>
      <c r="F5330" s="32"/>
    </row>
    <row r="5331" spans="4:6">
      <c r="D5331" s="32"/>
      <c r="F5331" s="32"/>
    </row>
    <row r="5332" spans="4:6">
      <c r="D5332" s="32"/>
      <c r="F5332" s="32"/>
    </row>
    <row r="5333" spans="4:6">
      <c r="D5333" s="32"/>
      <c r="F5333" s="32"/>
    </row>
    <row r="5334" spans="4:6">
      <c r="D5334" s="32"/>
      <c r="F5334" s="32"/>
    </row>
    <row r="5335" spans="4:6">
      <c r="D5335" s="32"/>
      <c r="F5335" s="32"/>
    </row>
    <row r="5336" spans="4:6">
      <c r="D5336" s="32"/>
      <c r="F5336" s="32"/>
    </row>
    <row r="5337" spans="4:6">
      <c r="D5337" s="32"/>
      <c r="F5337" s="32"/>
    </row>
    <row r="5338" spans="4:6">
      <c r="D5338" s="32"/>
      <c r="F5338" s="32"/>
    </row>
    <row r="5339" spans="4:6">
      <c r="D5339" s="32"/>
      <c r="F5339" s="32"/>
    </row>
    <row r="5340" spans="4:6">
      <c r="D5340" s="32"/>
      <c r="F5340" s="32"/>
    </row>
    <row r="5341" spans="4:6">
      <c r="D5341" s="32"/>
      <c r="F5341" s="32"/>
    </row>
    <row r="5342" spans="4:6">
      <c r="D5342" s="32"/>
      <c r="F5342" s="32"/>
    </row>
    <row r="5343" spans="4:6">
      <c r="D5343" s="32"/>
      <c r="F5343" s="32"/>
    </row>
    <row r="5344" spans="4:6">
      <c r="D5344" s="32"/>
      <c r="F5344" s="32"/>
    </row>
    <row r="5345" spans="4:6">
      <c r="D5345" s="32"/>
      <c r="F5345" s="32"/>
    </row>
    <row r="5346" spans="4:6">
      <c r="D5346" s="32"/>
      <c r="F5346" s="32"/>
    </row>
    <row r="5347" spans="4:6">
      <c r="D5347" s="32"/>
      <c r="F5347" s="32"/>
    </row>
    <row r="5348" spans="4:6">
      <c r="D5348" s="32"/>
      <c r="F5348" s="32"/>
    </row>
    <row r="5349" spans="4:6">
      <c r="D5349" s="32"/>
      <c r="F5349" s="32"/>
    </row>
    <row r="5350" spans="4:6">
      <c r="D5350" s="32"/>
      <c r="F5350" s="32"/>
    </row>
    <row r="5351" spans="4:6">
      <c r="D5351" s="32"/>
      <c r="F5351" s="32"/>
    </row>
    <row r="5352" spans="4:6">
      <c r="D5352" s="32"/>
      <c r="F5352" s="32"/>
    </row>
    <row r="5353" spans="4:6">
      <c r="D5353" s="32"/>
      <c r="F5353" s="32"/>
    </row>
    <row r="5354" spans="4:6">
      <c r="D5354" s="32"/>
      <c r="F5354" s="32"/>
    </row>
    <row r="5355" spans="4:6">
      <c r="D5355" s="32"/>
      <c r="F5355" s="32"/>
    </row>
    <row r="5356" spans="4:6">
      <c r="D5356" s="32"/>
      <c r="F5356" s="32"/>
    </row>
    <row r="5357" spans="4:6">
      <c r="D5357" s="32"/>
      <c r="F5357" s="32"/>
    </row>
    <row r="5358" spans="4:6">
      <c r="D5358" s="32"/>
      <c r="F5358" s="32"/>
    </row>
    <row r="5359" spans="4:6">
      <c r="D5359" s="32"/>
      <c r="F5359" s="32"/>
    </row>
    <row r="5360" spans="4:6">
      <c r="D5360" s="32"/>
      <c r="F5360" s="32"/>
    </row>
    <row r="5361" spans="4:6">
      <c r="D5361" s="32"/>
      <c r="F5361" s="32"/>
    </row>
    <row r="5362" spans="4:6">
      <c r="D5362" s="32"/>
      <c r="F5362" s="32"/>
    </row>
    <row r="5363" spans="4:6">
      <c r="D5363" s="32"/>
      <c r="F5363" s="32"/>
    </row>
    <row r="5364" spans="4:6">
      <c r="D5364" s="32"/>
      <c r="F5364" s="32"/>
    </row>
    <row r="5365" spans="4:6">
      <c r="D5365" s="32"/>
      <c r="F5365" s="32"/>
    </row>
    <row r="5366" spans="4:6">
      <c r="D5366" s="32"/>
      <c r="F5366" s="32"/>
    </row>
    <row r="5367" spans="4:6">
      <c r="D5367" s="32"/>
      <c r="F5367" s="32"/>
    </row>
    <row r="5368" spans="4:6">
      <c r="D5368" s="32"/>
      <c r="F5368" s="32"/>
    </row>
    <row r="5369" spans="4:6">
      <c r="D5369" s="32"/>
      <c r="F5369" s="32"/>
    </row>
    <row r="5370" spans="4:6">
      <c r="D5370" s="32"/>
      <c r="F5370" s="32"/>
    </row>
    <row r="5371" spans="4:6">
      <c r="D5371" s="32"/>
      <c r="F5371" s="32"/>
    </row>
    <row r="5372" spans="4:6">
      <c r="D5372" s="32"/>
      <c r="F5372" s="32"/>
    </row>
    <row r="5373" spans="4:6">
      <c r="D5373" s="32"/>
      <c r="F5373" s="32"/>
    </row>
    <row r="5374" spans="4:6">
      <c r="D5374" s="32"/>
      <c r="F5374" s="32"/>
    </row>
    <row r="5375" spans="4:6">
      <c r="D5375" s="32"/>
      <c r="F5375" s="32"/>
    </row>
    <row r="5376" spans="4:6">
      <c r="D5376" s="32"/>
      <c r="F5376" s="32"/>
    </row>
    <row r="5377" spans="4:6">
      <c r="D5377" s="32"/>
      <c r="F5377" s="32"/>
    </row>
    <row r="5378" spans="4:6">
      <c r="D5378" s="32"/>
      <c r="F5378" s="32"/>
    </row>
    <row r="5379" spans="4:6">
      <c r="D5379" s="32"/>
      <c r="F5379" s="32"/>
    </row>
    <row r="5380" spans="4:6">
      <c r="D5380" s="32"/>
      <c r="F5380" s="32"/>
    </row>
    <row r="5381" spans="4:6">
      <c r="D5381" s="32"/>
      <c r="F5381" s="32"/>
    </row>
    <row r="5382" spans="4:6">
      <c r="D5382" s="32"/>
      <c r="F5382" s="32"/>
    </row>
    <row r="5383" spans="4:6">
      <c r="D5383" s="32"/>
      <c r="F5383" s="32"/>
    </row>
    <row r="5384" spans="4:6">
      <c r="D5384" s="32"/>
      <c r="F5384" s="32"/>
    </row>
    <row r="5385" spans="4:6">
      <c r="D5385" s="32"/>
      <c r="F5385" s="32"/>
    </row>
    <row r="5386" spans="4:6">
      <c r="D5386" s="32"/>
      <c r="F5386" s="32"/>
    </row>
    <row r="5387" spans="4:6">
      <c r="D5387" s="32"/>
      <c r="F5387" s="32"/>
    </row>
    <row r="5388" spans="4:6">
      <c r="D5388" s="32"/>
      <c r="F5388" s="32"/>
    </row>
    <row r="5389" spans="4:6">
      <c r="D5389" s="32"/>
      <c r="F5389" s="32"/>
    </row>
    <row r="5390" spans="4:6">
      <c r="D5390" s="32"/>
      <c r="F5390" s="32"/>
    </row>
    <row r="5391" spans="4:6">
      <c r="D5391" s="32"/>
      <c r="F5391" s="32"/>
    </row>
    <row r="5392" spans="4:6">
      <c r="D5392" s="32"/>
      <c r="F5392" s="32"/>
    </row>
    <row r="5393" spans="4:6">
      <c r="D5393" s="32"/>
      <c r="F5393" s="32"/>
    </row>
    <row r="5394" spans="4:6">
      <c r="D5394" s="32"/>
      <c r="F5394" s="32"/>
    </row>
    <row r="5395" spans="4:6">
      <c r="D5395" s="32"/>
      <c r="F5395" s="32"/>
    </row>
    <row r="5396" spans="4:6">
      <c r="D5396" s="32"/>
      <c r="F5396" s="32"/>
    </row>
    <row r="5397" spans="4:6">
      <c r="D5397" s="32"/>
      <c r="F5397" s="32"/>
    </row>
    <row r="5398" spans="4:6">
      <c r="D5398" s="32"/>
      <c r="F5398" s="32"/>
    </row>
    <row r="5399" spans="4:6">
      <c r="D5399" s="32"/>
      <c r="F5399" s="32"/>
    </row>
    <row r="5400" spans="4:6">
      <c r="D5400" s="32"/>
      <c r="F5400" s="32"/>
    </row>
    <row r="5401" spans="4:6">
      <c r="D5401" s="32"/>
      <c r="F5401" s="32"/>
    </row>
    <row r="5402" spans="4:6">
      <c r="D5402" s="32"/>
      <c r="F5402" s="32"/>
    </row>
    <row r="5403" spans="4:6">
      <c r="D5403" s="32"/>
      <c r="F5403" s="32"/>
    </row>
    <row r="5404" spans="4:6">
      <c r="D5404" s="32"/>
      <c r="F5404" s="32"/>
    </row>
    <row r="5405" spans="4:6">
      <c r="D5405" s="32"/>
      <c r="F5405" s="32"/>
    </row>
    <row r="5406" spans="4:6">
      <c r="D5406" s="32"/>
      <c r="F5406" s="32"/>
    </row>
    <row r="5407" spans="4:6">
      <c r="D5407" s="32"/>
      <c r="F5407" s="32"/>
    </row>
    <row r="5408" spans="4:6">
      <c r="D5408" s="32"/>
      <c r="F5408" s="32"/>
    </row>
    <row r="5409" spans="4:6">
      <c r="D5409" s="32"/>
      <c r="F5409" s="32"/>
    </row>
    <row r="5410" spans="4:6">
      <c r="D5410" s="32"/>
      <c r="F5410" s="32"/>
    </row>
    <row r="5411" spans="4:6">
      <c r="D5411" s="32"/>
      <c r="F5411" s="32"/>
    </row>
    <row r="5412" spans="4:6">
      <c r="D5412" s="32"/>
      <c r="F5412" s="32"/>
    </row>
    <row r="5413" spans="4:6">
      <c r="D5413" s="32"/>
      <c r="F5413" s="32"/>
    </row>
    <row r="5414" spans="4:6">
      <c r="D5414" s="32"/>
      <c r="F5414" s="32"/>
    </row>
    <row r="5415" spans="4:6">
      <c r="D5415" s="32"/>
      <c r="F5415" s="32"/>
    </row>
    <row r="5416" spans="4:6">
      <c r="D5416" s="32"/>
      <c r="F5416" s="32"/>
    </row>
    <row r="5417" spans="4:6">
      <c r="D5417" s="32"/>
      <c r="F5417" s="32"/>
    </row>
    <row r="5418" spans="4:6">
      <c r="D5418" s="32"/>
      <c r="F5418" s="32"/>
    </row>
    <row r="5419" spans="4:6">
      <c r="D5419" s="32"/>
      <c r="F5419" s="32"/>
    </row>
    <row r="5420" spans="4:6">
      <c r="D5420" s="32"/>
      <c r="F5420" s="32"/>
    </row>
    <row r="5421" spans="4:6">
      <c r="D5421" s="32"/>
      <c r="F5421" s="32"/>
    </row>
    <row r="5422" spans="4:6">
      <c r="D5422" s="32"/>
      <c r="F5422" s="32"/>
    </row>
    <row r="5423" spans="4:6">
      <c r="D5423" s="32"/>
      <c r="F5423" s="32"/>
    </row>
    <row r="5424" spans="4:6">
      <c r="D5424" s="32"/>
      <c r="F5424" s="32"/>
    </row>
    <row r="5425" spans="4:6">
      <c r="D5425" s="32"/>
      <c r="F5425" s="32"/>
    </row>
    <row r="5426" spans="4:6">
      <c r="D5426" s="32"/>
      <c r="F5426" s="32"/>
    </row>
    <row r="5427" spans="4:6">
      <c r="D5427" s="32"/>
      <c r="F5427" s="32"/>
    </row>
    <row r="5428" spans="4:6">
      <c r="D5428" s="32"/>
      <c r="F5428" s="32"/>
    </row>
    <row r="5429" spans="4:6">
      <c r="D5429" s="32"/>
      <c r="F5429" s="32"/>
    </row>
    <row r="5430" spans="4:6">
      <c r="D5430" s="32"/>
      <c r="F5430" s="32"/>
    </row>
    <row r="5431" spans="4:6">
      <c r="D5431" s="32"/>
      <c r="F5431" s="32"/>
    </row>
    <row r="5432" spans="4:6">
      <c r="D5432" s="32"/>
      <c r="F5432" s="32"/>
    </row>
    <row r="5433" spans="4:6">
      <c r="D5433" s="32"/>
      <c r="F5433" s="32"/>
    </row>
    <row r="5434" spans="4:6">
      <c r="D5434" s="32"/>
      <c r="F5434" s="32"/>
    </row>
    <row r="5435" spans="4:6">
      <c r="D5435" s="32"/>
      <c r="F5435" s="32"/>
    </row>
    <row r="5436" spans="4:6">
      <c r="D5436" s="32"/>
      <c r="F5436" s="32"/>
    </row>
    <row r="5437" spans="4:6">
      <c r="D5437" s="32"/>
      <c r="F5437" s="32"/>
    </row>
    <row r="5438" spans="4:6">
      <c r="D5438" s="32"/>
      <c r="F5438" s="32"/>
    </row>
    <row r="5439" spans="4:6">
      <c r="D5439" s="32"/>
      <c r="F5439" s="32"/>
    </row>
    <row r="5440" spans="4:6">
      <c r="D5440" s="32"/>
      <c r="F5440" s="32"/>
    </row>
    <row r="5441" spans="4:6">
      <c r="D5441" s="32"/>
      <c r="F5441" s="32"/>
    </row>
    <row r="5442" spans="4:6">
      <c r="D5442" s="32"/>
      <c r="F5442" s="32"/>
    </row>
    <row r="5443" spans="4:6">
      <c r="D5443" s="32"/>
      <c r="F5443" s="32"/>
    </row>
    <row r="5444" spans="4:6">
      <c r="D5444" s="32"/>
      <c r="F5444" s="32"/>
    </row>
    <row r="5445" spans="4:6">
      <c r="D5445" s="32"/>
      <c r="F5445" s="32"/>
    </row>
    <row r="5446" spans="4:6">
      <c r="D5446" s="32"/>
      <c r="F5446" s="32"/>
    </row>
    <row r="5447" spans="4:6">
      <c r="D5447" s="32"/>
      <c r="F5447" s="32"/>
    </row>
    <row r="5448" spans="4:6">
      <c r="D5448" s="32"/>
      <c r="F5448" s="32"/>
    </row>
    <row r="5449" spans="4:6">
      <c r="D5449" s="32"/>
      <c r="F5449" s="32"/>
    </row>
    <row r="5450" spans="4:6">
      <c r="D5450" s="32"/>
      <c r="F5450" s="32"/>
    </row>
    <row r="5451" spans="4:6">
      <c r="D5451" s="32"/>
      <c r="F5451" s="32"/>
    </row>
    <row r="5452" spans="4:6">
      <c r="D5452" s="32"/>
      <c r="F5452" s="32"/>
    </row>
    <row r="5453" spans="4:6">
      <c r="D5453" s="32"/>
      <c r="F5453" s="32"/>
    </row>
    <row r="5454" spans="4:6">
      <c r="D5454" s="32"/>
      <c r="F5454" s="32"/>
    </row>
    <row r="5455" spans="4:6">
      <c r="D5455" s="32"/>
      <c r="F5455" s="32"/>
    </row>
    <row r="5456" spans="4:6">
      <c r="D5456" s="32"/>
      <c r="F5456" s="32"/>
    </row>
    <row r="5457" spans="4:6">
      <c r="D5457" s="32"/>
      <c r="F5457" s="32"/>
    </row>
    <row r="5458" spans="4:6">
      <c r="D5458" s="32"/>
      <c r="F5458" s="32"/>
    </row>
    <row r="5459" spans="4:6">
      <c r="D5459" s="32"/>
      <c r="F5459" s="32"/>
    </row>
    <row r="5460" spans="4:6">
      <c r="D5460" s="32"/>
      <c r="F5460" s="32"/>
    </row>
    <row r="5461" spans="4:6">
      <c r="D5461" s="32"/>
      <c r="F5461" s="32"/>
    </row>
    <row r="5462" spans="4:6">
      <c r="D5462" s="32"/>
      <c r="F5462" s="32"/>
    </row>
    <row r="5463" spans="4:6">
      <c r="D5463" s="32"/>
      <c r="F5463" s="32"/>
    </row>
    <row r="5464" spans="4:6">
      <c r="D5464" s="32"/>
      <c r="F5464" s="32"/>
    </row>
    <row r="5465" spans="4:6">
      <c r="D5465" s="32"/>
      <c r="F5465" s="32"/>
    </row>
    <row r="5466" spans="4:6">
      <c r="D5466" s="32"/>
      <c r="F5466" s="32"/>
    </row>
    <row r="5467" spans="4:6">
      <c r="D5467" s="32"/>
      <c r="F5467" s="32"/>
    </row>
    <row r="5468" spans="4:6">
      <c r="D5468" s="32"/>
      <c r="F5468" s="32"/>
    </row>
    <row r="5469" spans="4:6">
      <c r="D5469" s="32"/>
      <c r="F5469" s="32"/>
    </row>
    <row r="5470" spans="4:6">
      <c r="D5470" s="32"/>
      <c r="F5470" s="32"/>
    </row>
    <row r="5471" spans="4:6">
      <c r="D5471" s="32"/>
      <c r="F5471" s="32"/>
    </row>
    <row r="5472" spans="4:6">
      <c r="D5472" s="32"/>
      <c r="F5472" s="32"/>
    </row>
    <row r="5473" spans="4:6">
      <c r="D5473" s="32"/>
      <c r="F5473" s="32"/>
    </row>
    <row r="5474" spans="4:6">
      <c r="D5474" s="32"/>
      <c r="F5474" s="32"/>
    </row>
    <row r="5475" spans="4:6">
      <c r="D5475" s="32"/>
      <c r="F5475" s="32"/>
    </row>
    <row r="5476" spans="4:6">
      <c r="D5476" s="32"/>
      <c r="F5476" s="32"/>
    </row>
    <row r="5477" spans="4:6">
      <c r="D5477" s="32"/>
      <c r="F5477" s="32"/>
    </row>
    <row r="5478" spans="4:6">
      <c r="D5478" s="32"/>
      <c r="F5478" s="32"/>
    </row>
    <row r="5479" spans="4:6">
      <c r="D5479" s="32"/>
      <c r="F5479" s="32"/>
    </row>
    <row r="5480" spans="4:6">
      <c r="D5480" s="32"/>
      <c r="F5480" s="32"/>
    </row>
    <row r="5481" spans="4:6">
      <c r="D5481" s="32"/>
      <c r="F5481" s="32"/>
    </row>
    <row r="5482" spans="4:6">
      <c r="D5482" s="32"/>
      <c r="F5482" s="32"/>
    </row>
    <row r="5483" spans="4:6">
      <c r="D5483" s="32"/>
      <c r="F5483" s="32"/>
    </row>
    <row r="5484" spans="4:6">
      <c r="D5484" s="32"/>
      <c r="F5484" s="32"/>
    </row>
    <row r="5485" spans="4:6">
      <c r="D5485" s="32"/>
      <c r="F5485" s="32"/>
    </row>
    <row r="5486" spans="4:6">
      <c r="D5486" s="32"/>
      <c r="F5486" s="32"/>
    </row>
    <row r="5487" spans="4:6">
      <c r="D5487" s="32"/>
      <c r="F5487" s="32"/>
    </row>
    <row r="5488" spans="4:6">
      <c r="D5488" s="32"/>
      <c r="F5488" s="32"/>
    </row>
    <row r="5489" spans="4:6">
      <c r="D5489" s="32"/>
      <c r="F5489" s="32"/>
    </row>
    <row r="5490" spans="4:6">
      <c r="D5490" s="32"/>
      <c r="F5490" s="32"/>
    </row>
    <row r="5491" spans="4:6">
      <c r="D5491" s="32"/>
      <c r="F5491" s="32"/>
    </row>
    <row r="5492" spans="4:6">
      <c r="D5492" s="32"/>
      <c r="F5492" s="32"/>
    </row>
    <row r="5493" spans="4:6">
      <c r="D5493" s="32"/>
      <c r="F5493" s="32"/>
    </row>
    <row r="5494" spans="4:6">
      <c r="D5494" s="32"/>
      <c r="F5494" s="32"/>
    </row>
    <row r="5495" spans="4:6">
      <c r="D5495" s="32"/>
      <c r="F5495" s="32"/>
    </row>
    <row r="5496" spans="4:6">
      <c r="D5496" s="32"/>
      <c r="F5496" s="32"/>
    </row>
    <row r="5497" spans="4:6">
      <c r="D5497" s="32"/>
      <c r="F5497" s="32"/>
    </row>
    <row r="5498" spans="4:6">
      <c r="D5498" s="32"/>
      <c r="F5498" s="32"/>
    </row>
    <row r="5499" spans="4:6">
      <c r="D5499" s="32"/>
      <c r="F5499" s="32"/>
    </row>
    <row r="5500" spans="4:6">
      <c r="D5500" s="32"/>
      <c r="F5500" s="32"/>
    </row>
    <row r="5501" spans="4:6">
      <c r="D5501" s="32"/>
      <c r="F5501" s="32"/>
    </row>
    <row r="5502" spans="4:6">
      <c r="D5502" s="32"/>
      <c r="F5502" s="32"/>
    </row>
    <row r="5503" spans="4:6">
      <c r="D5503" s="32"/>
      <c r="F5503" s="32"/>
    </row>
    <row r="5504" spans="4:6">
      <c r="D5504" s="32"/>
      <c r="F5504" s="32"/>
    </row>
    <row r="5505" spans="4:6">
      <c r="D5505" s="32"/>
      <c r="F5505" s="32"/>
    </row>
    <row r="5506" spans="4:6">
      <c r="D5506" s="32"/>
      <c r="F5506" s="32"/>
    </row>
    <row r="5507" spans="4:6">
      <c r="D5507" s="32"/>
      <c r="F5507" s="32"/>
    </row>
    <row r="5508" spans="4:6">
      <c r="D5508" s="32"/>
      <c r="F5508" s="32"/>
    </row>
    <row r="5509" spans="4:6">
      <c r="D5509" s="32"/>
      <c r="F5509" s="32"/>
    </row>
    <row r="5510" spans="4:6">
      <c r="D5510" s="32"/>
      <c r="F5510" s="32"/>
    </row>
    <row r="5511" spans="4:6">
      <c r="D5511" s="32"/>
      <c r="F5511" s="32"/>
    </row>
    <row r="5512" spans="4:6">
      <c r="D5512" s="32"/>
      <c r="F5512" s="32"/>
    </row>
    <row r="5513" spans="4:6">
      <c r="D5513" s="32"/>
      <c r="F5513" s="32"/>
    </row>
    <row r="5514" spans="4:6">
      <c r="D5514" s="32"/>
      <c r="F5514" s="32"/>
    </row>
    <row r="5515" spans="4:6">
      <c r="D5515" s="32"/>
      <c r="F5515" s="32"/>
    </row>
    <row r="5516" spans="4:6">
      <c r="D5516" s="32"/>
      <c r="F5516" s="32"/>
    </row>
    <row r="5517" spans="4:6">
      <c r="D5517" s="32"/>
      <c r="F5517" s="32"/>
    </row>
    <row r="5518" spans="4:6">
      <c r="D5518" s="32"/>
      <c r="F5518" s="32"/>
    </row>
    <row r="5519" spans="4:6">
      <c r="D5519" s="32"/>
      <c r="F5519" s="32"/>
    </row>
    <row r="5520" spans="4:6">
      <c r="D5520" s="32"/>
      <c r="F5520" s="32"/>
    </row>
    <row r="5521" spans="4:6">
      <c r="D5521" s="32"/>
      <c r="F5521" s="32"/>
    </row>
    <row r="5522" spans="4:6">
      <c r="D5522" s="32"/>
      <c r="F5522" s="32"/>
    </row>
    <row r="5523" spans="4:6">
      <c r="D5523" s="32"/>
      <c r="F5523" s="32"/>
    </row>
    <row r="5524" spans="4:6">
      <c r="D5524" s="32"/>
      <c r="F5524" s="32"/>
    </row>
    <row r="5525" spans="4:6">
      <c r="D5525" s="32"/>
      <c r="F5525" s="32"/>
    </row>
    <row r="5526" spans="4:6">
      <c r="D5526" s="32"/>
      <c r="F5526" s="32"/>
    </row>
    <row r="5527" spans="4:6">
      <c r="D5527" s="32"/>
      <c r="F5527" s="32"/>
    </row>
    <row r="5528" spans="4:6">
      <c r="D5528" s="32"/>
      <c r="F5528" s="32"/>
    </row>
    <row r="5529" spans="4:6">
      <c r="D5529" s="32"/>
      <c r="F5529" s="32"/>
    </row>
    <row r="5530" spans="4:6">
      <c r="D5530" s="32"/>
      <c r="F5530" s="32"/>
    </row>
    <row r="5531" spans="4:6">
      <c r="D5531" s="32"/>
      <c r="F5531" s="32"/>
    </row>
    <row r="5532" spans="4:6">
      <c r="D5532" s="32"/>
      <c r="F5532" s="32"/>
    </row>
    <row r="5533" spans="4:6">
      <c r="D5533" s="32"/>
      <c r="F5533" s="32"/>
    </row>
    <row r="5534" spans="4:6">
      <c r="D5534" s="32"/>
      <c r="F5534" s="32"/>
    </row>
    <row r="5535" spans="4:6">
      <c r="D5535" s="32"/>
      <c r="F5535" s="32"/>
    </row>
    <row r="5536" spans="4:6">
      <c r="D5536" s="32"/>
      <c r="F5536" s="32"/>
    </row>
    <row r="5537" spans="4:6">
      <c r="D5537" s="32"/>
      <c r="F5537" s="32"/>
    </row>
    <row r="5538" spans="4:6">
      <c r="D5538" s="32"/>
      <c r="F5538" s="32"/>
    </row>
    <row r="5539" spans="4:6">
      <c r="D5539" s="32"/>
      <c r="F5539" s="32"/>
    </row>
    <row r="5540" spans="4:6">
      <c r="D5540" s="32"/>
      <c r="F5540" s="32"/>
    </row>
    <row r="5541" spans="4:6">
      <c r="D5541" s="32"/>
      <c r="F5541" s="32"/>
    </row>
    <row r="5542" spans="4:6">
      <c r="D5542" s="32"/>
      <c r="F5542" s="32"/>
    </row>
    <row r="5543" spans="4:6">
      <c r="D5543" s="32"/>
      <c r="F5543" s="32"/>
    </row>
    <row r="5544" spans="4:6">
      <c r="D5544" s="32"/>
      <c r="F5544" s="32"/>
    </row>
    <row r="5545" spans="4:6">
      <c r="D5545" s="32"/>
      <c r="F5545" s="32"/>
    </row>
    <row r="5546" spans="4:6">
      <c r="D5546" s="32"/>
      <c r="F5546" s="32"/>
    </row>
    <row r="5547" spans="4:6">
      <c r="D5547" s="32"/>
      <c r="F5547" s="32"/>
    </row>
    <row r="5548" spans="4:6">
      <c r="D5548" s="32"/>
      <c r="F5548" s="32"/>
    </row>
    <row r="5549" spans="4:6">
      <c r="D5549" s="32"/>
      <c r="F5549" s="32"/>
    </row>
    <row r="5550" spans="4:6">
      <c r="D5550" s="32"/>
      <c r="F5550" s="32"/>
    </row>
    <row r="5551" spans="4:6">
      <c r="D5551" s="32"/>
      <c r="F5551" s="32"/>
    </row>
    <row r="5552" spans="4:6">
      <c r="D5552" s="32"/>
      <c r="F5552" s="32"/>
    </row>
    <row r="5553" spans="4:6">
      <c r="D5553" s="32"/>
      <c r="F5553" s="32"/>
    </row>
    <row r="5554" spans="4:6">
      <c r="D5554" s="32"/>
      <c r="F5554" s="32"/>
    </row>
    <row r="5555" spans="4:6">
      <c r="D5555" s="32"/>
      <c r="F5555" s="32"/>
    </row>
    <row r="5556" spans="4:6">
      <c r="D5556" s="32"/>
      <c r="F5556" s="32"/>
    </row>
    <row r="5557" spans="4:6">
      <c r="D5557" s="32"/>
      <c r="F5557" s="32"/>
    </row>
    <row r="5558" spans="4:6">
      <c r="D5558" s="32"/>
      <c r="F5558" s="32"/>
    </row>
    <row r="5559" spans="4:6">
      <c r="D5559" s="32"/>
      <c r="F5559" s="32"/>
    </row>
    <row r="5560" spans="4:6">
      <c r="D5560" s="32"/>
      <c r="F5560" s="32"/>
    </row>
    <row r="5561" spans="4:6">
      <c r="D5561" s="32"/>
      <c r="F5561" s="32"/>
    </row>
    <row r="5562" spans="4:6">
      <c r="D5562" s="32"/>
      <c r="F5562" s="32"/>
    </row>
    <row r="5563" spans="4:6">
      <c r="D5563" s="32"/>
      <c r="F5563" s="32"/>
    </row>
    <row r="5564" spans="4:6">
      <c r="D5564" s="32"/>
      <c r="F5564" s="32"/>
    </row>
    <row r="5565" spans="4:6">
      <c r="D5565" s="32"/>
      <c r="F5565" s="32"/>
    </row>
    <row r="5566" spans="4:6">
      <c r="D5566" s="32"/>
      <c r="F5566" s="32"/>
    </row>
    <row r="5567" spans="4:6">
      <c r="D5567" s="32"/>
      <c r="F5567" s="32"/>
    </row>
    <row r="5568" spans="4:6">
      <c r="D5568" s="32"/>
      <c r="F5568" s="32"/>
    </row>
    <row r="5569" spans="4:6">
      <c r="D5569" s="32"/>
      <c r="F5569" s="32"/>
    </row>
    <row r="5570" spans="4:6">
      <c r="D5570" s="32"/>
      <c r="F5570" s="32"/>
    </row>
    <row r="5571" spans="4:6">
      <c r="D5571" s="32"/>
      <c r="F5571" s="32"/>
    </row>
    <row r="5572" spans="4:6">
      <c r="D5572" s="32"/>
      <c r="F5572" s="32"/>
    </row>
    <row r="5573" spans="4:6">
      <c r="D5573" s="32"/>
      <c r="F5573" s="32"/>
    </row>
    <row r="5574" spans="4:6">
      <c r="D5574" s="32"/>
      <c r="F5574" s="32"/>
    </row>
    <row r="5575" spans="4:6">
      <c r="D5575" s="32"/>
      <c r="F5575" s="32"/>
    </row>
    <row r="5576" spans="4:6">
      <c r="D5576" s="32"/>
      <c r="F5576" s="32"/>
    </row>
    <row r="5577" spans="4:6">
      <c r="D5577" s="32"/>
      <c r="F5577" s="32"/>
    </row>
    <row r="5578" spans="4:6">
      <c r="D5578" s="32"/>
      <c r="F5578" s="32"/>
    </row>
    <row r="5579" spans="4:6">
      <c r="D5579" s="32"/>
      <c r="F5579" s="32"/>
    </row>
    <row r="5580" spans="4:6">
      <c r="D5580" s="32"/>
      <c r="F5580" s="32"/>
    </row>
    <row r="5581" spans="4:6">
      <c r="D5581" s="32"/>
      <c r="F5581" s="32"/>
    </row>
    <row r="5582" spans="4:6">
      <c r="D5582" s="32"/>
      <c r="F5582" s="32"/>
    </row>
    <row r="5583" spans="4:6">
      <c r="D5583" s="32"/>
      <c r="F5583" s="32"/>
    </row>
    <row r="5584" spans="4:6">
      <c r="D5584" s="32"/>
      <c r="F5584" s="32"/>
    </row>
    <row r="5585" spans="4:6">
      <c r="D5585" s="32"/>
      <c r="F5585" s="32"/>
    </row>
    <row r="5586" spans="4:6">
      <c r="D5586" s="32"/>
      <c r="F5586" s="32"/>
    </row>
    <row r="5587" spans="4:6">
      <c r="D5587" s="32"/>
      <c r="F5587" s="32"/>
    </row>
    <row r="5588" spans="4:6">
      <c r="D5588" s="32"/>
      <c r="F5588" s="32"/>
    </row>
    <row r="5589" spans="4:6">
      <c r="D5589" s="32"/>
      <c r="F5589" s="32"/>
    </row>
    <row r="5590" spans="4:6">
      <c r="D5590" s="32"/>
      <c r="F5590" s="32"/>
    </row>
    <row r="5591" spans="4:6">
      <c r="D5591" s="32"/>
      <c r="F5591" s="32"/>
    </row>
    <row r="5592" spans="4:6">
      <c r="D5592" s="32"/>
      <c r="F5592" s="32"/>
    </row>
    <row r="5593" spans="4:6">
      <c r="D5593" s="32"/>
      <c r="F5593" s="32"/>
    </row>
    <row r="5594" spans="4:6">
      <c r="D5594" s="32"/>
      <c r="F5594" s="32"/>
    </row>
    <row r="5595" spans="4:6">
      <c r="D5595" s="32"/>
      <c r="F5595" s="32"/>
    </row>
    <row r="5596" spans="4:6">
      <c r="D5596" s="32"/>
      <c r="F5596" s="32"/>
    </row>
    <row r="5597" spans="4:6">
      <c r="D5597" s="32"/>
      <c r="F5597" s="32"/>
    </row>
    <row r="5598" spans="4:6">
      <c r="D5598" s="32"/>
      <c r="F5598" s="32"/>
    </row>
    <row r="5599" spans="4:6">
      <c r="D5599" s="32"/>
      <c r="F5599" s="32"/>
    </row>
    <row r="5600" spans="4:6">
      <c r="D5600" s="32"/>
      <c r="F5600" s="32"/>
    </row>
    <row r="5601" spans="4:6">
      <c r="D5601" s="32"/>
      <c r="F5601" s="32"/>
    </row>
    <row r="5602" spans="4:6">
      <c r="D5602" s="32"/>
      <c r="F5602" s="32"/>
    </row>
    <row r="5603" spans="4:6">
      <c r="D5603" s="32"/>
      <c r="F5603" s="32"/>
    </row>
    <row r="5604" spans="4:6">
      <c r="D5604" s="32"/>
      <c r="F5604" s="32"/>
    </row>
    <row r="5605" spans="4:6">
      <c r="D5605" s="32"/>
      <c r="F5605" s="32"/>
    </row>
    <row r="5606" spans="4:6">
      <c r="D5606" s="32"/>
      <c r="F5606" s="32"/>
    </row>
    <row r="5607" spans="4:6">
      <c r="D5607" s="32"/>
      <c r="F5607" s="32"/>
    </row>
    <row r="5608" spans="4:6">
      <c r="D5608" s="32"/>
      <c r="F5608" s="32"/>
    </row>
    <row r="5609" spans="4:6">
      <c r="D5609" s="32"/>
      <c r="F5609" s="32"/>
    </row>
    <row r="5610" spans="4:6">
      <c r="D5610" s="32"/>
      <c r="F5610" s="32"/>
    </row>
    <row r="5611" spans="4:6">
      <c r="D5611" s="32"/>
      <c r="F5611" s="32"/>
    </row>
    <row r="5612" spans="4:6">
      <c r="D5612" s="32"/>
      <c r="F5612" s="32"/>
    </row>
    <row r="5613" spans="4:6">
      <c r="D5613" s="32"/>
      <c r="F5613" s="32"/>
    </row>
    <row r="5614" spans="4:6">
      <c r="D5614" s="32"/>
      <c r="F5614" s="32"/>
    </row>
    <row r="5615" spans="4:6">
      <c r="D5615" s="32"/>
      <c r="F5615" s="32"/>
    </row>
    <row r="5616" spans="4:6">
      <c r="D5616" s="32"/>
      <c r="F5616" s="32"/>
    </row>
    <row r="5617" spans="4:6">
      <c r="D5617" s="32"/>
      <c r="F5617" s="32"/>
    </row>
    <row r="5618" spans="4:6">
      <c r="D5618" s="32"/>
      <c r="F5618" s="32"/>
    </row>
    <row r="5619" spans="4:6">
      <c r="D5619" s="32"/>
      <c r="F5619" s="32"/>
    </row>
    <row r="5620" spans="4:6">
      <c r="D5620" s="32"/>
      <c r="F5620" s="32"/>
    </row>
    <row r="5621" spans="4:6">
      <c r="D5621" s="32"/>
      <c r="F5621" s="32"/>
    </row>
    <row r="5622" spans="4:6">
      <c r="D5622" s="32"/>
      <c r="F5622" s="32"/>
    </row>
    <row r="5623" spans="4:6">
      <c r="D5623" s="32"/>
      <c r="F5623" s="32"/>
    </row>
    <row r="5624" spans="4:6">
      <c r="D5624" s="32"/>
      <c r="F5624" s="32"/>
    </row>
    <row r="5625" spans="4:6">
      <c r="D5625" s="32"/>
      <c r="F5625" s="32"/>
    </row>
    <row r="5626" spans="4:6">
      <c r="D5626" s="32"/>
      <c r="F5626" s="32"/>
    </row>
    <row r="5627" spans="4:6">
      <c r="D5627" s="32"/>
      <c r="F5627" s="32"/>
    </row>
    <row r="5628" spans="4:6">
      <c r="D5628" s="32"/>
      <c r="F5628" s="32"/>
    </row>
    <row r="5629" spans="4:6">
      <c r="D5629" s="32"/>
      <c r="F5629" s="32"/>
    </row>
    <row r="5630" spans="4:6">
      <c r="D5630" s="32"/>
      <c r="F5630" s="32"/>
    </row>
    <row r="5631" spans="4:6">
      <c r="D5631" s="32"/>
      <c r="F5631" s="32"/>
    </row>
    <row r="5632" spans="4:6">
      <c r="D5632" s="32"/>
      <c r="F5632" s="32"/>
    </row>
    <row r="5633" spans="4:6">
      <c r="D5633" s="32"/>
      <c r="F5633" s="32"/>
    </row>
    <row r="5634" spans="4:6">
      <c r="D5634" s="32"/>
      <c r="F5634" s="32"/>
    </row>
    <row r="5635" spans="4:6">
      <c r="D5635" s="32"/>
      <c r="F5635" s="32"/>
    </row>
    <row r="5636" spans="4:6">
      <c r="D5636" s="32"/>
      <c r="F5636" s="32"/>
    </row>
    <row r="5637" spans="4:6">
      <c r="D5637" s="32"/>
      <c r="F5637" s="32"/>
    </row>
    <row r="5638" spans="4:6">
      <c r="D5638" s="32"/>
      <c r="F5638" s="32"/>
    </row>
    <row r="5639" spans="4:6">
      <c r="D5639" s="32"/>
      <c r="F5639" s="32"/>
    </row>
    <row r="5640" spans="4:6">
      <c r="D5640" s="32"/>
      <c r="F5640" s="32"/>
    </row>
    <row r="5641" spans="4:6">
      <c r="D5641" s="32"/>
      <c r="F5641" s="32"/>
    </row>
    <row r="5642" spans="4:6">
      <c r="D5642" s="32"/>
      <c r="F5642" s="32"/>
    </row>
    <row r="5643" spans="4:6">
      <c r="D5643" s="32"/>
      <c r="F5643" s="32"/>
    </row>
    <row r="5644" spans="4:6">
      <c r="D5644" s="32"/>
      <c r="F5644" s="32"/>
    </row>
    <row r="5645" spans="4:6">
      <c r="D5645" s="32"/>
      <c r="F5645" s="32"/>
    </row>
    <row r="5646" spans="4:6">
      <c r="D5646" s="32"/>
      <c r="F5646" s="32"/>
    </row>
    <row r="5647" spans="4:6">
      <c r="D5647" s="32"/>
      <c r="F5647" s="32"/>
    </row>
    <row r="5648" spans="4:6">
      <c r="D5648" s="32"/>
      <c r="F5648" s="32"/>
    </row>
    <row r="5649" spans="4:6">
      <c r="D5649" s="32"/>
      <c r="F5649" s="32"/>
    </row>
    <row r="5650" spans="4:6">
      <c r="D5650" s="32"/>
      <c r="F5650" s="32"/>
    </row>
    <row r="5651" spans="4:6">
      <c r="D5651" s="32"/>
      <c r="F5651" s="32"/>
    </row>
    <row r="5652" spans="4:6">
      <c r="D5652" s="32"/>
      <c r="F5652" s="32"/>
    </row>
    <row r="5653" spans="4:6">
      <c r="D5653" s="32"/>
      <c r="F5653" s="32"/>
    </row>
    <row r="5654" spans="4:6">
      <c r="D5654" s="32"/>
      <c r="F5654" s="32"/>
    </row>
    <row r="5655" spans="4:6">
      <c r="D5655" s="32"/>
      <c r="F5655" s="32"/>
    </row>
    <row r="5656" spans="4:6">
      <c r="D5656" s="32"/>
      <c r="F5656" s="32"/>
    </row>
    <row r="5657" spans="4:6">
      <c r="D5657" s="32"/>
      <c r="F5657" s="32"/>
    </row>
    <row r="5658" spans="4:6">
      <c r="D5658" s="32"/>
      <c r="F5658" s="32"/>
    </row>
    <row r="5659" spans="4:6">
      <c r="D5659" s="32"/>
      <c r="F5659" s="32"/>
    </row>
    <row r="5660" spans="4:6">
      <c r="D5660" s="32"/>
      <c r="F5660" s="32"/>
    </row>
    <row r="5661" spans="4:6">
      <c r="D5661" s="32"/>
      <c r="F5661" s="32"/>
    </row>
    <row r="5662" spans="4:6">
      <c r="D5662" s="32"/>
      <c r="F5662" s="32"/>
    </row>
    <row r="5663" spans="4:6">
      <c r="D5663" s="32"/>
      <c r="F5663" s="32"/>
    </row>
    <row r="5664" spans="4:6">
      <c r="D5664" s="32"/>
      <c r="F5664" s="32"/>
    </row>
    <row r="5665" spans="4:6">
      <c r="D5665" s="32"/>
      <c r="F5665" s="32"/>
    </row>
    <row r="5666" spans="4:6">
      <c r="D5666" s="32"/>
      <c r="F5666" s="32"/>
    </row>
    <row r="5667" spans="4:6">
      <c r="D5667" s="32"/>
      <c r="F5667" s="32"/>
    </row>
    <row r="5668" spans="4:6">
      <c r="D5668" s="32"/>
      <c r="F5668" s="32"/>
    </row>
    <row r="5669" spans="4:6">
      <c r="D5669" s="32"/>
      <c r="F5669" s="32"/>
    </row>
    <row r="5670" spans="4:6">
      <c r="D5670" s="32"/>
      <c r="F5670" s="32"/>
    </row>
    <row r="5671" spans="4:6">
      <c r="D5671" s="32"/>
      <c r="F5671" s="32"/>
    </row>
    <row r="5672" spans="4:6">
      <c r="D5672" s="32"/>
      <c r="F5672" s="32"/>
    </row>
    <row r="5673" spans="4:6">
      <c r="D5673" s="32"/>
      <c r="F5673" s="32"/>
    </row>
    <row r="5674" spans="4:6">
      <c r="D5674" s="32"/>
      <c r="F5674" s="32"/>
    </row>
    <row r="5675" spans="4:6">
      <c r="D5675" s="32"/>
      <c r="F5675" s="32"/>
    </row>
    <row r="5676" spans="4:6">
      <c r="D5676" s="32"/>
      <c r="F5676" s="32"/>
    </row>
    <row r="5677" spans="4:6">
      <c r="D5677" s="32"/>
      <c r="F5677" s="32"/>
    </row>
    <row r="5678" spans="4:6">
      <c r="D5678" s="32"/>
      <c r="F5678" s="32"/>
    </row>
    <row r="5679" spans="4:6">
      <c r="D5679" s="32"/>
      <c r="F5679" s="32"/>
    </row>
    <row r="5680" spans="4:6">
      <c r="D5680" s="32"/>
      <c r="F5680" s="32"/>
    </row>
    <row r="5681" spans="4:6">
      <c r="D5681" s="32"/>
      <c r="F5681" s="32"/>
    </row>
    <row r="5682" spans="4:6">
      <c r="D5682" s="32"/>
      <c r="F5682" s="32"/>
    </row>
    <row r="5683" spans="4:6">
      <c r="D5683" s="32"/>
      <c r="F5683" s="32"/>
    </row>
    <row r="5684" spans="4:6">
      <c r="D5684" s="32"/>
      <c r="F5684" s="32"/>
    </row>
    <row r="5685" spans="4:6">
      <c r="D5685" s="32"/>
      <c r="F5685" s="32"/>
    </row>
    <row r="5686" spans="4:6">
      <c r="D5686" s="32"/>
      <c r="F5686" s="32"/>
    </row>
    <row r="5687" spans="4:6">
      <c r="D5687" s="32"/>
      <c r="F5687" s="32"/>
    </row>
    <row r="5688" spans="4:6">
      <c r="D5688" s="32"/>
      <c r="F5688" s="32"/>
    </row>
    <row r="5689" spans="4:6">
      <c r="D5689" s="32"/>
      <c r="F5689" s="32"/>
    </row>
    <row r="5690" spans="4:6">
      <c r="D5690" s="32"/>
      <c r="F5690" s="32"/>
    </row>
    <row r="5691" spans="4:6">
      <c r="D5691" s="32"/>
      <c r="F5691" s="32"/>
    </row>
    <row r="5692" spans="4:6">
      <c r="D5692" s="32"/>
      <c r="F5692" s="32"/>
    </row>
    <row r="5693" spans="4:6">
      <c r="D5693" s="32"/>
      <c r="F5693" s="32"/>
    </row>
    <row r="5694" spans="4:6">
      <c r="D5694" s="32"/>
      <c r="F5694" s="32"/>
    </row>
    <row r="5695" spans="4:6">
      <c r="D5695" s="32"/>
      <c r="F5695" s="32"/>
    </row>
    <row r="5696" spans="4:6">
      <c r="D5696" s="32"/>
      <c r="F5696" s="32"/>
    </row>
    <row r="5697" spans="4:6">
      <c r="D5697" s="32"/>
      <c r="F5697" s="32"/>
    </row>
    <row r="5698" spans="4:6">
      <c r="D5698" s="32"/>
      <c r="F5698" s="32"/>
    </row>
    <row r="5699" spans="4:6">
      <c r="D5699" s="32"/>
      <c r="F5699" s="32"/>
    </row>
    <row r="5700" spans="4:6">
      <c r="D5700" s="32"/>
      <c r="F5700" s="32"/>
    </row>
    <row r="5701" spans="4:6">
      <c r="D5701" s="32"/>
      <c r="F5701" s="32"/>
    </row>
    <row r="5702" spans="4:6">
      <c r="D5702" s="32"/>
      <c r="F5702" s="32"/>
    </row>
    <row r="5703" spans="4:6">
      <c r="D5703" s="32"/>
      <c r="F5703" s="32"/>
    </row>
    <row r="5704" spans="4:6">
      <c r="D5704" s="32"/>
      <c r="F5704" s="32"/>
    </row>
    <row r="5705" spans="4:6">
      <c r="D5705" s="32"/>
      <c r="F5705" s="32"/>
    </row>
    <row r="5706" spans="4:6">
      <c r="D5706" s="32"/>
      <c r="F5706" s="32"/>
    </row>
    <row r="5707" spans="4:6">
      <c r="D5707" s="32"/>
      <c r="F5707" s="32"/>
    </row>
    <row r="5708" spans="4:6">
      <c r="D5708" s="32"/>
      <c r="F5708" s="32"/>
    </row>
    <row r="5709" spans="4:6">
      <c r="D5709" s="32"/>
      <c r="F5709" s="32"/>
    </row>
    <row r="5710" spans="4:6">
      <c r="D5710" s="32"/>
      <c r="F5710" s="32"/>
    </row>
    <row r="5711" spans="4:6">
      <c r="D5711" s="32"/>
      <c r="F5711" s="32"/>
    </row>
    <row r="5712" spans="4:6">
      <c r="D5712" s="32"/>
      <c r="F5712" s="32"/>
    </row>
    <row r="5713" spans="4:6">
      <c r="D5713" s="32"/>
      <c r="F5713" s="32"/>
    </row>
    <row r="5714" spans="4:6">
      <c r="D5714" s="32"/>
      <c r="F5714" s="32"/>
    </row>
    <row r="5715" spans="4:6">
      <c r="D5715" s="32"/>
      <c r="F5715" s="32"/>
    </row>
    <row r="5716" spans="4:6">
      <c r="D5716" s="32"/>
      <c r="F5716" s="32"/>
    </row>
    <row r="5717" spans="4:6">
      <c r="D5717" s="32"/>
      <c r="F5717" s="32"/>
    </row>
    <row r="5718" spans="4:6">
      <c r="D5718" s="32"/>
      <c r="F5718" s="32"/>
    </row>
    <row r="5719" spans="4:6">
      <c r="D5719" s="32"/>
      <c r="F5719" s="32"/>
    </row>
    <row r="5720" spans="4:6">
      <c r="D5720" s="32"/>
      <c r="F5720" s="32"/>
    </row>
    <row r="5721" spans="4:6">
      <c r="D5721" s="32"/>
      <c r="F5721" s="32"/>
    </row>
    <row r="5722" spans="4:6">
      <c r="D5722" s="32"/>
      <c r="F5722" s="32"/>
    </row>
    <row r="5723" spans="4:6">
      <c r="D5723" s="32"/>
      <c r="F5723" s="32"/>
    </row>
    <row r="5724" spans="4:6">
      <c r="D5724" s="32"/>
      <c r="F5724" s="32"/>
    </row>
    <row r="5725" spans="4:6">
      <c r="D5725" s="32"/>
      <c r="F5725" s="32"/>
    </row>
    <row r="5726" spans="4:6">
      <c r="D5726" s="32"/>
      <c r="F5726" s="32"/>
    </row>
    <row r="5727" spans="4:6">
      <c r="D5727" s="32"/>
      <c r="F5727" s="32"/>
    </row>
    <row r="5728" spans="4:6">
      <c r="D5728" s="32"/>
      <c r="F5728" s="32"/>
    </row>
    <row r="5729" spans="4:6">
      <c r="D5729" s="32"/>
      <c r="F5729" s="32"/>
    </row>
    <row r="5730" spans="4:6">
      <c r="D5730" s="32"/>
      <c r="F5730" s="32"/>
    </row>
    <row r="5731" spans="4:6">
      <c r="D5731" s="32"/>
      <c r="F5731" s="32"/>
    </row>
    <row r="5732" spans="4:6">
      <c r="D5732" s="32"/>
      <c r="F5732" s="32"/>
    </row>
    <row r="5733" spans="4:6">
      <c r="D5733" s="32"/>
      <c r="F5733" s="32"/>
    </row>
    <row r="5734" spans="4:6">
      <c r="D5734" s="32"/>
      <c r="F5734" s="32"/>
    </row>
    <row r="5735" spans="4:6">
      <c r="D5735" s="32"/>
      <c r="F5735" s="32"/>
    </row>
    <row r="5736" spans="4:6">
      <c r="D5736" s="32"/>
      <c r="F5736" s="32"/>
    </row>
    <row r="5737" spans="4:6">
      <c r="D5737" s="32"/>
      <c r="F5737" s="32"/>
    </row>
    <row r="5738" spans="4:6">
      <c r="D5738" s="32"/>
      <c r="F5738" s="32"/>
    </row>
    <row r="5739" spans="4:6">
      <c r="D5739" s="32"/>
      <c r="F5739" s="32"/>
    </row>
    <row r="5740" spans="4:6">
      <c r="D5740" s="32"/>
      <c r="F5740" s="32"/>
    </row>
    <row r="5741" spans="4:6">
      <c r="D5741" s="32"/>
      <c r="F5741" s="32"/>
    </row>
    <row r="5742" spans="4:6">
      <c r="D5742" s="32"/>
      <c r="F5742" s="32"/>
    </row>
    <row r="5743" spans="4:6">
      <c r="D5743" s="32"/>
      <c r="F5743" s="32"/>
    </row>
    <row r="5744" spans="4:6">
      <c r="D5744" s="32"/>
      <c r="F5744" s="32"/>
    </row>
    <row r="5745" spans="4:6">
      <c r="D5745" s="32"/>
      <c r="F5745" s="32"/>
    </row>
    <row r="5746" spans="4:6">
      <c r="D5746" s="32"/>
      <c r="F5746" s="32"/>
    </row>
    <row r="5747" spans="4:6">
      <c r="D5747" s="32"/>
      <c r="F5747" s="32"/>
    </row>
    <row r="5748" spans="4:6">
      <c r="D5748" s="32"/>
      <c r="F5748" s="32"/>
    </row>
    <row r="5749" spans="4:6">
      <c r="D5749" s="32"/>
      <c r="F5749" s="32"/>
    </row>
    <row r="5750" spans="4:6">
      <c r="D5750" s="32"/>
      <c r="F5750" s="32"/>
    </row>
    <row r="5751" spans="4:6">
      <c r="D5751" s="32"/>
      <c r="F5751" s="32"/>
    </row>
    <row r="5752" spans="4:6">
      <c r="D5752" s="32"/>
      <c r="F5752" s="32"/>
    </row>
    <row r="5753" spans="4:6">
      <c r="D5753" s="32"/>
      <c r="F5753" s="32"/>
    </row>
    <row r="5754" spans="4:6">
      <c r="D5754" s="32"/>
      <c r="F5754" s="32"/>
    </row>
    <row r="5755" spans="4:6">
      <c r="D5755" s="32"/>
      <c r="F5755" s="32"/>
    </row>
    <row r="5756" spans="4:6">
      <c r="D5756" s="32"/>
      <c r="F5756" s="32"/>
    </row>
    <row r="5757" spans="4:6">
      <c r="D5757" s="32"/>
      <c r="F5757" s="32"/>
    </row>
    <row r="5758" spans="4:6">
      <c r="D5758" s="32"/>
      <c r="F5758" s="32"/>
    </row>
    <row r="5759" spans="4:6">
      <c r="D5759" s="32"/>
      <c r="F5759" s="32"/>
    </row>
    <row r="5760" spans="4:6">
      <c r="D5760" s="32"/>
      <c r="F5760" s="32"/>
    </row>
    <row r="5761" spans="4:6">
      <c r="D5761" s="32"/>
      <c r="F5761" s="32"/>
    </row>
    <row r="5762" spans="4:6">
      <c r="D5762" s="32"/>
      <c r="F5762" s="32"/>
    </row>
    <row r="5763" spans="4:6">
      <c r="D5763" s="32"/>
      <c r="F5763" s="32"/>
    </row>
    <row r="5764" spans="4:6">
      <c r="D5764" s="32"/>
      <c r="F5764" s="32"/>
    </row>
    <row r="5765" spans="4:6">
      <c r="D5765" s="32"/>
      <c r="F5765" s="32"/>
    </row>
    <row r="5766" spans="4:6">
      <c r="D5766" s="32"/>
      <c r="F5766" s="32"/>
    </row>
    <row r="5767" spans="4:6">
      <c r="D5767" s="32"/>
      <c r="F5767" s="32"/>
    </row>
    <row r="5768" spans="4:6">
      <c r="D5768" s="32"/>
      <c r="F5768" s="32"/>
    </row>
    <row r="5769" spans="4:6">
      <c r="D5769" s="32"/>
      <c r="F5769" s="32"/>
    </row>
    <row r="5770" spans="4:6">
      <c r="D5770" s="32"/>
      <c r="F5770" s="32"/>
    </row>
    <row r="5771" spans="4:6">
      <c r="D5771" s="32"/>
      <c r="F5771" s="32"/>
    </row>
    <row r="5772" spans="4:6">
      <c r="D5772" s="32"/>
      <c r="F5772" s="32"/>
    </row>
    <row r="5773" spans="4:6">
      <c r="D5773" s="32"/>
      <c r="F5773" s="32"/>
    </row>
    <row r="5774" spans="4:6">
      <c r="D5774" s="32"/>
      <c r="F5774" s="32"/>
    </row>
    <row r="5775" spans="4:6">
      <c r="D5775" s="32"/>
      <c r="F5775" s="32"/>
    </row>
    <row r="5776" spans="4:6">
      <c r="D5776" s="32"/>
      <c r="F5776" s="32"/>
    </row>
    <row r="5777" spans="4:6">
      <c r="D5777" s="32"/>
      <c r="F5777" s="32"/>
    </row>
    <row r="5778" spans="4:6">
      <c r="D5778" s="32"/>
      <c r="F5778" s="32"/>
    </row>
    <row r="5779" spans="4:6">
      <c r="D5779" s="32"/>
      <c r="F5779" s="32"/>
    </row>
    <row r="5780" spans="4:6">
      <c r="D5780" s="32"/>
      <c r="F5780" s="32"/>
    </row>
    <row r="5781" spans="4:6">
      <c r="D5781" s="32"/>
      <c r="F5781" s="32"/>
    </row>
    <row r="5782" spans="4:6">
      <c r="D5782" s="32"/>
      <c r="F5782" s="32"/>
    </row>
    <row r="5783" spans="4:6">
      <c r="D5783" s="32"/>
      <c r="F5783" s="32"/>
    </row>
    <row r="5784" spans="4:6">
      <c r="D5784" s="32"/>
      <c r="F5784" s="32"/>
    </row>
    <row r="5785" spans="4:6">
      <c r="D5785" s="32"/>
      <c r="F5785" s="32"/>
    </row>
    <row r="5786" spans="4:6">
      <c r="D5786" s="32"/>
      <c r="F5786" s="32"/>
    </row>
    <row r="5787" spans="4:6">
      <c r="D5787" s="32"/>
      <c r="F5787" s="32"/>
    </row>
    <row r="5788" spans="4:6">
      <c r="D5788" s="32"/>
      <c r="F5788" s="32"/>
    </row>
    <row r="5789" spans="4:6">
      <c r="D5789" s="32"/>
      <c r="F5789" s="32"/>
    </row>
    <row r="5790" spans="4:6">
      <c r="D5790" s="32"/>
      <c r="F5790" s="32"/>
    </row>
    <row r="5791" spans="4:6">
      <c r="D5791" s="32"/>
      <c r="F5791" s="32"/>
    </row>
    <row r="5792" spans="4:6">
      <c r="D5792" s="32"/>
      <c r="F5792" s="32"/>
    </row>
    <row r="5793" spans="4:6">
      <c r="D5793" s="32"/>
      <c r="F5793" s="32"/>
    </row>
    <row r="5794" spans="4:6">
      <c r="D5794" s="32"/>
      <c r="F5794" s="32"/>
    </row>
    <row r="5795" spans="4:6">
      <c r="D5795" s="32"/>
      <c r="F5795" s="32"/>
    </row>
    <row r="5796" spans="4:6">
      <c r="D5796" s="32"/>
      <c r="F5796" s="32"/>
    </row>
    <row r="5797" spans="4:6">
      <c r="D5797" s="32"/>
      <c r="F5797" s="32"/>
    </row>
    <row r="5798" spans="4:6">
      <c r="D5798" s="32"/>
      <c r="F5798" s="32"/>
    </row>
    <row r="5799" spans="4:6">
      <c r="D5799" s="32"/>
      <c r="F5799" s="32"/>
    </row>
    <row r="5800" spans="4:6">
      <c r="D5800" s="32"/>
      <c r="F5800" s="32"/>
    </row>
    <row r="5801" spans="4:6">
      <c r="D5801" s="32"/>
      <c r="F5801" s="32"/>
    </row>
    <row r="5802" spans="4:6">
      <c r="D5802" s="32"/>
      <c r="F5802" s="32"/>
    </row>
    <row r="5803" spans="4:6">
      <c r="D5803" s="32"/>
      <c r="F5803" s="32"/>
    </row>
    <row r="5804" spans="4:6">
      <c r="D5804" s="32"/>
      <c r="F5804" s="32"/>
    </row>
    <row r="5805" spans="4:6">
      <c r="D5805" s="32"/>
      <c r="F5805" s="32"/>
    </row>
    <row r="5806" spans="4:6">
      <c r="D5806" s="32"/>
      <c r="F5806" s="32"/>
    </row>
    <row r="5807" spans="4:6">
      <c r="D5807" s="32"/>
      <c r="F5807" s="32"/>
    </row>
    <row r="5808" spans="4:6">
      <c r="D5808" s="32"/>
      <c r="F5808" s="32"/>
    </row>
    <row r="5809" spans="4:6">
      <c r="D5809" s="32"/>
      <c r="F5809" s="32"/>
    </row>
    <row r="5810" spans="4:6">
      <c r="D5810" s="32"/>
      <c r="F5810" s="32"/>
    </row>
    <row r="5811" spans="4:6">
      <c r="D5811" s="32"/>
      <c r="F5811" s="32"/>
    </row>
    <row r="5812" spans="4:6">
      <c r="D5812" s="32"/>
      <c r="F5812" s="32"/>
    </row>
    <row r="5813" spans="4:6">
      <c r="D5813" s="32"/>
      <c r="F5813" s="32"/>
    </row>
    <row r="5814" spans="4:6">
      <c r="D5814" s="32"/>
      <c r="F5814" s="32"/>
    </row>
    <row r="5815" spans="4:6">
      <c r="D5815" s="32"/>
      <c r="F5815" s="32"/>
    </row>
    <row r="5816" spans="4:6">
      <c r="D5816" s="32"/>
      <c r="F5816" s="32"/>
    </row>
    <row r="5817" spans="4:6">
      <c r="D5817" s="32"/>
      <c r="F5817" s="32"/>
    </row>
    <row r="5818" spans="4:6">
      <c r="D5818" s="32"/>
      <c r="F5818" s="32"/>
    </row>
    <row r="5819" spans="4:6">
      <c r="D5819" s="32"/>
      <c r="F5819" s="32"/>
    </row>
    <row r="5820" spans="4:6">
      <c r="D5820" s="32"/>
      <c r="F5820" s="32"/>
    </row>
    <row r="5821" spans="4:6">
      <c r="D5821" s="32"/>
      <c r="F5821" s="32"/>
    </row>
    <row r="5822" spans="4:6">
      <c r="D5822" s="32"/>
      <c r="F5822" s="32"/>
    </row>
    <row r="5823" spans="4:6">
      <c r="D5823" s="32"/>
      <c r="F5823" s="32"/>
    </row>
    <row r="5824" spans="4:6">
      <c r="D5824" s="32"/>
      <c r="F5824" s="32"/>
    </row>
    <row r="5825" spans="4:6">
      <c r="D5825" s="32"/>
      <c r="F5825" s="32"/>
    </row>
    <row r="5826" spans="4:6">
      <c r="D5826" s="32"/>
      <c r="F5826" s="32"/>
    </row>
    <row r="5827" spans="4:6">
      <c r="D5827" s="32"/>
      <c r="F5827" s="32"/>
    </row>
    <row r="5828" spans="4:6">
      <c r="D5828" s="32"/>
      <c r="F5828" s="32"/>
    </row>
    <row r="5829" spans="4:6">
      <c r="D5829" s="32"/>
      <c r="F5829" s="32"/>
    </row>
    <row r="5830" spans="4:6">
      <c r="D5830" s="32"/>
      <c r="F5830" s="32"/>
    </row>
    <row r="5831" spans="4:6">
      <c r="D5831" s="32"/>
      <c r="F5831" s="32"/>
    </row>
    <row r="5832" spans="4:6">
      <c r="D5832" s="32"/>
      <c r="F5832" s="32"/>
    </row>
    <row r="5833" spans="4:6">
      <c r="D5833" s="32"/>
      <c r="F5833" s="32"/>
    </row>
    <row r="5834" spans="4:6">
      <c r="D5834" s="32"/>
      <c r="F5834" s="32"/>
    </row>
    <row r="5835" spans="4:6">
      <c r="D5835" s="32"/>
      <c r="F5835" s="32"/>
    </row>
    <row r="5836" spans="4:6">
      <c r="D5836" s="32"/>
      <c r="F5836" s="32"/>
    </row>
    <row r="5837" spans="4:6">
      <c r="D5837" s="32"/>
      <c r="F5837" s="32"/>
    </row>
    <row r="5838" spans="4:6">
      <c r="D5838" s="32"/>
      <c r="F5838" s="32"/>
    </row>
    <row r="5839" spans="4:6">
      <c r="D5839" s="32"/>
      <c r="F5839" s="32"/>
    </row>
    <row r="5840" spans="4:6">
      <c r="D5840" s="32"/>
      <c r="F5840" s="32"/>
    </row>
    <row r="5841" spans="4:6">
      <c r="D5841" s="32"/>
      <c r="F5841" s="32"/>
    </row>
    <row r="5842" spans="4:6">
      <c r="D5842" s="32"/>
      <c r="F5842" s="32"/>
    </row>
    <row r="5843" spans="4:6">
      <c r="D5843" s="32"/>
      <c r="F5843" s="32"/>
    </row>
    <row r="5844" spans="4:6">
      <c r="D5844" s="32"/>
      <c r="F5844" s="32"/>
    </row>
    <row r="5845" spans="4:6">
      <c r="D5845" s="32"/>
      <c r="F5845" s="32"/>
    </row>
    <row r="5846" spans="4:6">
      <c r="D5846" s="32"/>
      <c r="F5846" s="32"/>
    </row>
    <row r="5847" spans="4:6">
      <c r="D5847" s="32"/>
      <c r="F5847" s="32"/>
    </row>
    <row r="5848" spans="4:6">
      <c r="D5848" s="32"/>
      <c r="F5848" s="32"/>
    </row>
    <row r="5849" spans="4:6">
      <c r="D5849" s="32"/>
      <c r="F5849" s="32"/>
    </row>
    <row r="5850" spans="4:6">
      <c r="D5850" s="32"/>
      <c r="F5850" s="32"/>
    </row>
    <row r="5851" spans="4:6">
      <c r="D5851" s="32"/>
      <c r="F5851" s="32"/>
    </row>
    <row r="5852" spans="4:6">
      <c r="D5852" s="32"/>
      <c r="F5852" s="32"/>
    </row>
    <row r="5853" spans="4:6">
      <c r="D5853" s="32"/>
      <c r="F5853" s="32"/>
    </row>
    <row r="5854" spans="4:6">
      <c r="D5854" s="32"/>
      <c r="F5854" s="32"/>
    </row>
    <row r="5855" spans="4:6">
      <c r="D5855" s="32"/>
      <c r="F5855" s="32"/>
    </row>
    <row r="5856" spans="4:6">
      <c r="D5856" s="32"/>
      <c r="F5856" s="32"/>
    </row>
    <row r="5857" spans="4:6">
      <c r="D5857" s="32"/>
      <c r="F5857" s="32"/>
    </row>
    <row r="5858" spans="4:6">
      <c r="D5858" s="32"/>
      <c r="F5858" s="32"/>
    </row>
    <row r="5859" spans="4:6">
      <c r="D5859" s="32"/>
      <c r="F5859" s="32"/>
    </row>
    <row r="5860" spans="4:6">
      <c r="D5860" s="32"/>
      <c r="F5860" s="32"/>
    </row>
    <row r="5861" spans="4:6">
      <c r="D5861" s="32"/>
      <c r="F5861" s="32"/>
    </row>
    <row r="5862" spans="4:6">
      <c r="D5862" s="32"/>
      <c r="F5862" s="32"/>
    </row>
    <row r="5863" spans="4:6">
      <c r="D5863" s="32"/>
      <c r="F5863" s="32"/>
    </row>
    <row r="5864" spans="4:6">
      <c r="D5864" s="32"/>
      <c r="F5864" s="32"/>
    </row>
    <row r="5865" spans="4:6">
      <c r="D5865" s="32"/>
      <c r="F5865" s="32"/>
    </row>
    <row r="5866" spans="4:6">
      <c r="D5866" s="32"/>
      <c r="F5866" s="32"/>
    </row>
    <row r="5867" spans="4:6">
      <c r="D5867" s="32"/>
      <c r="F5867" s="32"/>
    </row>
    <row r="5868" spans="4:6">
      <c r="D5868" s="32"/>
      <c r="F5868" s="32"/>
    </row>
    <row r="5869" spans="4:6">
      <c r="D5869" s="32"/>
      <c r="F5869" s="32"/>
    </row>
    <row r="5870" spans="4:6">
      <c r="D5870" s="32"/>
      <c r="F5870" s="32"/>
    </row>
    <row r="5871" spans="4:6">
      <c r="D5871" s="32"/>
      <c r="F5871" s="32"/>
    </row>
    <row r="5872" spans="4:6">
      <c r="D5872" s="32"/>
      <c r="F5872" s="32"/>
    </row>
    <row r="5873" spans="4:6">
      <c r="D5873" s="32"/>
      <c r="F5873" s="32"/>
    </row>
    <row r="5874" spans="4:6">
      <c r="D5874" s="32"/>
      <c r="F5874" s="32"/>
    </row>
    <row r="5875" spans="4:6">
      <c r="D5875" s="32"/>
      <c r="F5875" s="32"/>
    </row>
    <row r="5876" spans="4:6">
      <c r="D5876" s="32"/>
      <c r="F5876" s="32"/>
    </row>
    <row r="5877" spans="4:6">
      <c r="D5877" s="32"/>
      <c r="F5877" s="32"/>
    </row>
    <row r="5878" spans="4:6">
      <c r="D5878" s="32"/>
      <c r="F5878" s="32"/>
    </row>
    <row r="5879" spans="4:6">
      <c r="D5879" s="32"/>
      <c r="F5879" s="32"/>
    </row>
    <row r="5880" spans="4:6">
      <c r="D5880" s="32"/>
      <c r="F5880" s="32"/>
    </row>
    <row r="5881" spans="4:6">
      <c r="D5881" s="32"/>
      <c r="F5881" s="32"/>
    </row>
    <row r="5882" spans="4:6">
      <c r="D5882" s="32"/>
      <c r="F5882" s="32"/>
    </row>
    <row r="5883" spans="4:6">
      <c r="D5883" s="32"/>
      <c r="F5883" s="32"/>
    </row>
    <row r="5884" spans="4:6">
      <c r="D5884" s="32"/>
      <c r="F5884" s="32"/>
    </row>
    <row r="5885" spans="4:6">
      <c r="D5885" s="32"/>
      <c r="F5885" s="32"/>
    </row>
    <row r="5886" spans="4:6">
      <c r="D5886" s="32"/>
      <c r="F5886" s="32"/>
    </row>
    <row r="5887" spans="4:6">
      <c r="D5887" s="32"/>
      <c r="F5887" s="32"/>
    </row>
    <row r="5888" spans="4:6">
      <c r="D5888" s="32"/>
      <c r="F5888" s="32"/>
    </row>
    <row r="5889" spans="4:6">
      <c r="D5889" s="32"/>
      <c r="F5889" s="32"/>
    </row>
    <row r="5890" spans="4:6">
      <c r="D5890" s="32"/>
      <c r="F5890" s="32"/>
    </row>
    <row r="5891" spans="4:6">
      <c r="D5891" s="32"/>
      <c r="F5891" s="32"/>
    </row>
    <row r="5892" spans="4:6">
      <c r="D5892" s="32"/>
      <c r="F5892" s="32"/>
    </row>
    <row r="5893" spans="4:6">
      <c r="D5893" s="32"/>
      <c r="F5893" s="32"/>
    </row>
    <row r="5894" spans="4:6">
      <c r="D5894" s="32"/>
      <c r="F5894" s="32"/>
    </row>
    <row r="5895" spans="4:6">
      <c r="D5895" s="32"/>
      <c r="F5895" s="32"/>
    </row>
    <row r="5896" spans="4:6">
      <c r="D5896" s="32"/>
      <c r="F5896" s="32"/>
    </row>
    <row r="5897" spans="4:6">
      <c r="D5897" s="32"/>
      <c r="F5897" s="32"/>
    </row>
    <row r="5898" spans="4:6">
      <c r="D5898" s="32"/>
      <c r="F5898" s="32"/>
    </row>
    <row r="5899" spans="4:6">
      <c r="D5899" s="32"/>
      <c r="F5899" s="32"/>
    </row>
    <row r="5900" spans="4:6">
      <c r="D5900" s="32"/>
      <c r="F5900" s="32"/>
    </row>
    <row r="5901" spans="4:6">
      <c r="D5901" s="32"/>
      <c r="F5901" s="32"/>
    </row>
    <row r="5902" spans="4:6">
      <c r="D5902" s="32"/>
      <c r="F5902" s="32"/>
    </row>
    <row r="5903" spans="4:6">
      <c r="D5903" s="32"/>
      <c r="F5903" s="32"/>
    </row>
    <row r="5904" spans="4:6">
      <c r="D5904" s="32"/>
      <c r="F5904" s="32"/>
    </row>
    <row r="5905" spans="4:6">
      <c r="D5905" s="32"/>
      <c r="F5905" s="32"/>
    </row>
    <row r="5906" spans="4:6">
      <c r="D5906" s="32"/>
      <c r="F5906" s="32"/>
    </row>
    <row r="5907" spans="4:6">
      <c r="D5907" s="32"/>
      <c r="F5907" s="32"/>
    </row>
    <row r="5908" spans="4:6">
      <c r="D5908" s="32"/>
      <c r="F5908" s="32"/>
    </row>
    <row r="5909" spans="4:6">
      <c r="D5909" s="32"/>
      <c r="F5909" s="32"/>
    </row>
    <row r="5910" spans="4:6">
      <c r="D5910" s="32"/>
      <c r="F5910" s="32"/>
    </row>
    <row r="5911" spans="4:6">
      <c r="D5911" s="32"/>
      <c r="F5911" s="32"/>
    </row>
    <row r="5912" spans="4:6">
      <c r="D5912" s="32"/>
      <c r="F5912" s="32"/>
    </row>
    <row r="5913" spans="4:6">
      <c r="D5913" s="32"/>
      <c r="F5913" s="32"/>
    </row>
    <row r="5914" spans="4:6">
      <c r="D5914" s="32"/>
      <c r="F5914" s="32"/>
    </row>
    <row r="5915" spans="4:6">
      <c r="D5915" s="32"/>
      <c r="F5915" s="32"/>
    </row>
    <row r="5916" spans="4:6">
      <c r="D5916" s="32"/>
      <c r="F5916" s="32"/>
    </row>
    <row r="5917" spans="4:6">
      <c r="D5917" s="32"/>
      <c r="F5917" s="32"/>
    </row>
    <row r="5918" spans="4:6">
      <c r="D5918" s="32"/>
      <c r="F5918" s="32"/>
    </row>
    <row r="5919" spans="4:6">
      <c r="D5919" s="32"/>
      <c r="F5919" s="32"/>
    </row>
    <row r="5920" spans="4:6">
      <c r="D5920" s="32"/>
      <c r="F5920" s="32"/>
    </row>
    <row r="5921" spans="4:6">
      <c r="D5921" s="32"/>
      <c r="F5921" s="32"/>
    </row>
    <row r="5922" spans="4:6">
      <c r="D5922" s="32"/>
      <c r="F5922" s="32"/>
    </row>
    <row r="5923" spans="4:6">
      <c r="D5923" s="32"/>
      <c r="F5923" s="32"/>
    </row>
    <row r="5924" spans="4:6">
      <c r="D5924" s="32"/>
      <c r="F5924" s="32"/>
    </row>
    <row r="5925" spans="4:6">
      <c r="D5925" s="32"/>
      <c r="F5925" s="32"/>
    </row>
    <row r="5926" spans="4:6">
      <c r="D5926" s="32"/>
      <c r="F5926" s="32"/>
    </row>
    <row r="5927" spans="4:6">
      <c r="D5927" s="32"/>
      <c r="F5927" s="32"/>
    </row>
    <row r="5928" spans="4:6">
      <c r="D5928" s="32"/>
      <c r="F5928" s="32"/>
    </row>
    <row r="5929" spans="4:6">
      <c r="D5929" s="32"/>
      <c r="F5929" s="32"/>
    </row>
    <row r="5930" spans="4:6">
      <c r="D5930" s="32"/>
      <c r="F5930" s="32"/>
    </row>
    <row r="5931" spans="4:6">
      <c r="D5931" s="32"/>
      <c r="F5931" s="32"/>
    </row>
    <row r="5932" spans="4:6">
      <c r="D5932" s="32"/>
      <c r="F5932" s="32"/>
    </row>
    <row r="5933" spans="4:6">
      <c r="D5933" s="32"/>
      <c r="F5933" s="32"/>
    </row>
    <row r="5934" spans="4:6">
      <c r="D5934" s="32"/>
      <c r="F5934" s="32"/>
    </row>
    <row r="5935" spans="4:6">
      <c r="D5935" s="32"/>
      <c r="F5935" s="32"/>
    </row>
    <row r="5936" spans="4:6">
      <c r="D5936" s="32"/>
      <c r="F5936" s="32"/>
    </row>
    <row r="5937" spans="4:6">
      <c r="D5937" s="32"/>
      <c r="F5937" s="32"/>
    </row>
    <row r="5938" spans="4:6">
      <c r="D5938" s="32"/>
      <c r="F5938" s="32"/>
    </row>
    <row r="5939" spans="4:6">
      <c r="D5939" s="32"/>
      <c r="F5939" s="32"/>
    </row>
    <row r="5940" spans="4:6">
      <c r="D5940" s="32"/>
      <c r="F5940" s="32"/>
    </row>
    <row r="5941" spans="4:6">
      <c r="D5941" s="32"/>
      <c r="F5941" s="32"/>
    </row>
    <row r="5942" spans="4:6">
      <c r="D5942" s="32"/>
      <c r="F5942" s="32"/>
    </row>
    <row r="5943" spans="4:6">
      <c r="D5943" s="32"/>
      <c r="F5943" s="32"/>
    </row>
    <row r="5944" spans="4:6">
      <c r="D5944" s="32"/>
      <c r="F5944" s="32"/>
    </row>
    <row r="5945" spans="4:6">
      <c r="D5945" s="32"/>
      <c r="F5945" s="32"/>
    </row>
    <row r="5946" spans="4:6">
      <c r="D5946" s="32"/>
      <c r="F5946" s="32"/>
    </row>
    <row r="5947" spans="4:6">
      <c r="D5947" s="32"/>
      <c r="F5947" s="32"/>
    </row>
    <row r="5948" spans="4:6">
      <c r="D5948" s="32"/>
      <c r="F5948" s="32"/>
    </row>
    <row r="5949" spans="4:6">
      <c r="D5949" s="32"/>
      <c r="F5949" s="32"/>
    </row>
    <row r="5950" spans="4:6">
      <c r="D5950" s="32"/>
      <c r="F5950" s="32"/>
    </row>
    <row r="5951" spans="4:6">
      <c r="D5951" s="32"/>
      <c r="F5951" s="32"/>
    </row>
    <row r="5952" spans="4:6">
      <c r="D5952" s="32"/>
      <c r="F5952" s="32"/>
    </row>
    <row r="5953" spans="4:6">
      <c r="D5953" s="32"/>
      <c r="F5953" s="32"/>
    </row>
    <row r="5954" spans="4:6">
      <c r="D5954" s="32"/>
      <c r="F5954" s="32"/>
    </row>
    <row r="5955" spans="4:6">
      <c r="D5955" s="32"/>
      <c r="F5955" s="32"/>
    </row>
    <row r="5956" spans="4:6">
      <c r="D5956" s="32"/>
      <c r="F5956" s="32"/>
    </row>
    <row r="5957" spans="4:6">
      <c r="D5957" s="32"/>
      <c r="F5957" s="32"/>
    </row>
    <row r="5958" spans="4:6">
      <c r="D5958" s="32"/>
      <c r="F5958" s="32"/>
    </row>
    <row r="5959" spans="4:6">
      <c r="D5959" s="32"/>
      <c r="F5959" s="32"/>
    </row>
    <row r="5960" spans="4:6">
      <c r="D5960" s="32"/>
      <c r="F5960" s="32"/>
    </row>
    <row r="5961" spans="4:6">
      <c r="D5961" s="32"/>
      <c r="F5961" s="32"/>
    </row>
    <row r="5962" spans="4:6">
      <c r="D5962" s="32"/>
      <c r="F5962" s="32"/>
    </row>
    <row r="5963" spans="4:6">
      <c r="D5963" s="32"/>
      <c r="F5963" s="32"/>
    </row>
    <row r="5964" spans="4:6">
      <c r="D5964" s="32"/>
      <c r="F5964" s="32"/>
    </row>
    <row r="5965" spans="4:6">
      <c r="D5965" s="32"/>
      <c r="F5965" s="32"/>
    </row>
    <row r="5966" spans="4:6">
      <c r="D5966" s="32"/>
      <c r="F5966" s="32"/>
    </row>
    <row r="5967" spans="4:6">
      <c r="D5967" s="32"/>
      <c r="F5967" s="32"/>
    </row>
    <row r="5968" spans="4:6">
      <c r="D5968" s="32"/>
      <c r="F5968" s="32"/>
    </row>
    <row r="5969" spans="4:6">
      <c r="D5969" s="32"/>
      <c r="F5969" s="32"/>
    </row>
    <row r="5970" spans="4:6">
      <c r="D5970" s="32"/>
      <c r="F5970" s="32"/>
    </row>
    <row r="5971" spans="4:6">
      <c r="D5971" s="32"/>
      <c r="F5971" s="32"/>
    </row>
    <row r="5972" spans="4:6">
      <c r="D5972" s="32"/>
      <c r="F5972" s="32"/>
    </row>
    <row r="5973" spans="4:6">
      <c r="D5973" s="32"/>
      <c r="F5973" s="32"/>
    </row>
    <row r="5974" spans="4:6">
      <c r="D5974" s="32"/>
      <c r="F5974" s="32"/>
    </row>
    <row r="5975" spans="4:6">
      <c r="D5975" s="32"/>
      <c r="F5975" s="32"/>
    </row>
    <row r="5976" spans="4:6">
      <c r="D5976" s="32"/>
      <c r="F5976" s="32"/>
    </row>
    <row r="5977" spans="4:6">
      <c r="D5977" s="32"/>
      <c r="F5977" s="32"/>
    </row>
    <row r="5978" spans="4:6">
      <c r="D5978" s="32"/>
      <c r="F5978" s="32"/>
    </row>
    <row r="5979" spans="4:6">
      <c r="D5979" s="32"/>
      <c r="F5979" s="32"/>
    </row>
    <row r="5980" spans="4:6">
      <c r="D5980" s="32"/>
      <c r="F5980" s="32"/>
    </row>
    <row r="5981" spans="4:6">
      <c r="D5981" s="32"/>
      <c r="F5981" s="32"/>
    </row>
    <row r="5982" spans="4:6">
      <c r="D5982" s="32"/>
      <c r="F5982" s="32"/>
    </row>
    <row r="5983" spans="4:6">
      <c r="D5983" s="32"/>
      <c r="F5983" s="32"/>
    </row>
    <row r="5984" spans="4:6">
      <c r="D5984" s="32"/>
      <c r="F5984" s="32"/>
    </row>
    <row r="5985" spans="4:6">
      <c r="D5985" s="32"/>
      <c r="F5985" s="32"/>
    </row>
    <row r="5986" spans="4:6">
      <c r="D5986" s="32"/>
      <c r="F5986" s="32"/>
    </row>
    <row r="5987" spans="4:6">
      <c r="D5987" s="32"/>
      <c r="F5987" s="32"/>
    </row>
    <row r="5988" spans="4:6">
      <c r="D5988" s="32"/>
      <c r="F5988" s="32"/>
    </row>
    <row r="5989" spans="4:6">
      <c r="D5989" s="32"/>
      <c r="F5989" s="32"/>
    </row>
    <row r="5990" spans="4:6">
      <c r="D5990" s="32"/>
      <c r="F5990" s="32"/>
    </row>
    <row r="5991" spans="4:6">
      <c r="D5991" s="32"/>
      <c r="F5991" s="32"/>
    </row>
    <row r="5992" spans="4:6">
      <c r="D5992" s="32"/>
      <c r="F5992" s="32"/>
    </row>
    <row r="5993" spans="4:6">
      <c r="D5993" s="32"/>
      <c r="F5993" s="32"/>
    </row>
    <row r="5994" spans="4:6">
      <c r="D5994" s="32"/>
      <c r="F5994" s="32"/>
    </row>
    <row r="5995" spans="4:6">
      <c r="D5995" s="32"/>
      <c r="F5995" s="32"/>
    </row>
    <row r="5996" spans="4:6">
      <c r="D5996" s="32"/>
      <c r="F5996" s="32"/>
    </row>
    <row r="5997" spans="4:6">
      <c r="D5997" s="32"/>
      <c r="F5997" s="32"/>
    </row>
    <row r="5998" spans="4:6">
      <c r="D5998" s="32"/>
      <c r="F5998" s="32"/>
    </row>
    <row r="5999" spans="4:6">
      <c r="D5999" s="32"/>
      <c r="F5999" s="32"/>
    </row>
    <row r="6000" spans="4:6">
      <c r="D6000" s="32"/>
      <c r="F6000" s="32"/>
    </row>
    <row r="6001" spans="4:6">
      <c r="D6001" s="32"/>
      <c r="F6001" s="32"/>
    </row>
    <row r="6002" spans="4:6">
      <c r="D6002" s="32"/>
      <c r="F6002" s="32"/>
    </row>
    <row r="6003" spans="4:6">
      <c r="D6003" s="32"/>
      <c r="F6003" s="32"/>
    </row>
    <row r="6004" spans="4:6">
      <c r="D6004" s="32"/>
      <c r="F6004" s="32"/>
    </row>
    <row r="6005" spans="4:6">
      <c r="D6005" s="32"/>
      <c r="F6005" s="32"/>
    </row>
    <row r="6006" spans="4:6">
      <c r="D6006" s="32"/>
      <c r="F6006" s="32"/>
    </row>
    <row r="6007" spans="4:6">
      <c r="D6007" s="32"/>
      <c r="F6007" s="32"/>
    </row>
    <row r="6008" spans="4:6">
      <c r="D6008" s="32"/>
      <c r="F6008" s="32"/>
    </row>
    <row r="6009" spans="4:6">
      <c r="D6009" s="32"/>
      <c r="F6009" s="32"/>
    </row>
    <row r="6010" spans="4:6">
      <c r="D6010" s="32"/>
      <c r="F6010" s="32"/>
    </row>
    <row r="6011" spans="4:6">
      <c r="D6011" s="32"/>
      <c r="F6011" s="32"/>
    </row>
    <row r="6012" spans="4:6">
      <c r="D6012" s="32"/>
      <c r="F6012" s="32"/>
    </row>
    <row r="6013" spans="4:6">
      <c r="D6013" s="32"/>
      <c r="F6013" s="32"/>
    </row>
    <row r="6014" spans="4:6">
      <c r="D6014" s="32"/>
      <c r="F6014" s="32"/>
    </row>
    <row r="6015" spans="4:6">
      <c r="D6015" s="32"/>
      <c r="F6015" s="32"/>
    </row>
    <row r="6016" spans="4:6">
      <c r="D6016" s="32"/>
      <c r="F6016" s="32"/>
    </row>
    <row r="6017" spans="4:6">
      <c r="D6017" s="32"/>
      <c r="F6017" s="32"/>
    </row>
    <row r="6018" spans="4:6">
      <c r="D6018" s="32"/>
      <c r="F6018" s="32"/>
    </row>
    <row r="6019" spans="4:6">
      <c r="D6019" s="32"/>
      <c r="F6019" s="32"/>
    </row>
    <row r="6020" spans="4:6">
      <c r="D6020" s="32"/>
      <c r="F6020" s="32"/>
    </row>
    <row r="6021" spans="4:6">
      <c r="D6021" s="32"/>
      <c r="F6021" s="32"/>
    </row>
    <row r="6022" spans="4:6">
      <c r="D6022" s="32"/>
      <c r="F6022" s="32"/>
    </row>
    <row r="6023" spans="4:6">
      <c r="D6023" s="32"/>
      <c r="F6023" s="32"/>
    </row>
    <row r="6024" spans="4:6">
      <c r="D6024" s="32"/>
      <c r="F6024" s="32"/>
    </row>
    <row r="6025" spans="4:6">
      <c r="D6025" s="32"/>
      <c r="F6025" s="32"/>
    </row>
    <row r="6026" spans="4:6">
      <c r="D6026" s="32"/>
      <c r="F6026" s="32"/>
    </row>
    <row r="6027" spans="4:6">
      <c r="D6027" s="32"/>
      <c r="F6027" s="32"/>
    </row>
    <row r="6028" spans="4:6">
      <c r="D6028" s="32"/>
      <c r="F6028" s="32"/>
    </row>
    <row r="6029" spans="4:6">
      <c r="D6029" s="32"/>
      <c r="F6029" s="32"/>
    </row>
    <row r="6030" spans="4:6">
      <c r="D6030" s="32"/>
      <c r="F6030" s="32"/>
    </row>
    <row r="6031" spans="4:6">
      <c r="D6031" s="32"/>
      <c r="F6031" s="32"/>
    </row>
    <row r="6032" spans="4:6">
      <c r="D6032" s="32"/>
      <c r="F6032" s="32"/>
    </row>
    <row r="6033" spans="4:6">
      <c r="D6033" s="32"/>
      <c r="F6033" s="32"/>
    </row>
    <row r="6034" spans="4:6">
      <c r="D6034" s="32"/>
      <c r="F6034" s="32"/>
    </row>
    <row r="6035" spans="4:6">
      <c r="D6035" s="32"/>
      <c r="F6035" s="32"/>
    </row>
    <row r="6036" spans="4:6">
      <c r="D6036" s="32"/>
      <c r="F6036" s="32"/>
    </row>
    <row r="6037" spans="4:6">
      <c r="D6037" s="32"/>
      <c r="F6037" s="32"/>
    </row>
    <row r="6038" spans="4:6">
      <c r="D6038" s="32"/>
      <c r="F6038" s="32"/>
    </row>
    <row r="6039" spans="4:6">
      <c r="D6039" s="32"/>
      <c r="F6039" s="32"/>
    </row>
    <row r="6040" spans="4:6">
      <c r="D6040" s="32"/>
      <c r="F6040" s="32"/>
    </row>
    <row r="6041" spans="4:6">
      <c r="D6041" s="32"/>
      <c r="F6041" s="32"/>
    </row>
    <row r="6042" spans="4:6">
      <c r="D6042" s="32"/>
      <c r="F6042" s="32"/>
    </row>
    <row r="6043" spans="4:6">
      <c r="D6043" s="32"/>
      <c r="F6043" s="32"/>
    </row>
    <row r="6044" spans="4:6">
      <c r="D6044" s="32"/>
      <c r="F6044" s="32"/>
    </row>
    <row r="6045" spans="4:6">
      <c r="D6045" s="32"/>
      <c r="F6045" s="32"/>
    </row>
    <row r="6046" spans="4:6">
      <c r="D6046" s="32"/>
      <c r="F6046" s="32"/>
    </row>
    <row r="6047" spans="4:6">
      <c r="D6047" s="32"/>
      <c r="F6047" s="32"/>
    </row>
    <row r="6048" spans="4:6">
      <c r="D6048" s="32"/>
      <c r="F6048" s="32"/>
    </row>
    <row r="6049" spans="4:6">
      <c r="D6049" s="32"/>
      <c r="F6049" s="32"/>
    </row>
    <row r="6050" spans="4:6">
      <c r="D6050" s="32"/>
      <c r="F6050" s="32"/>
    </row>
    <row r="6051" spans="4:6">
      <c r="D6051" s="32"/>
      <c r="F6051" s="32"/>
    </row>
    <row r="6052" spans="4:6">
      <c r="D6052" s="32"/>
      <c r="F6052" s="32"/>
    </row>
    <row r="6053" spans="4:6">
      <c r="D6053" s="32"/>
      <c r="F6053" s="32"/>
    </row>
    <row r="6054" spans="4:6">
      <c r="D6054" s="32"/>
      <c r="F6054" s="32"/>
    </row>
    <row r="6055" spans="4:6">
      <c r="D6055" s="32"/>
      <c r="F6055" s="32"/>
    </row>
    <row r="6056" spans="4:6">
      <c r="D6056" s="32"/>
      <c r="F6056" s="32"/>
    </row>
    <row r="6057" spans="4:6">
      <c r="D6057" s="32"/>
      <c r="F6057" s="32"/>
    </row>
    <row r="6058" spans="4:6">
      <c r="D6058" s="32"/>
      <c r="F6058" s="32"/>
    </row>
    <row r="6059" spans="4:6">
      <c r="D6059" s="32"/>
      <c r="F6059" s="32"/>
    </row>
    <row r="6060" spans="4:6">
      <c r="D6060" s="32"/>
      <c r="F6060" s="32"/>
    </row>
    <row r="6061" spans="4:6">
      <c r="D6061" s="32"/>
      <c r="F6061" s="32"/>
    </row>
    <row r="6062" spans="4:6">
      <c r="D6062" s="32"/>
      <c r="F6062" s="32"/>
    </row>
    <row r="6063" spans="4:6">
      <c r="D6063" s="32"/>
      <c r="F6063" s="32"/>
    </row>
    <row r="6064" spans="4:6">
      <c r="D6064" s="32"/>
      <c r="F6064" s="32"/>
    </row>
    <row r="6065" spans="4:6">
      <c r="D6065" s="32"/>
      <c r="F6065" s="32"/>
    </row>
    <row r="6066" spans="4:6">
      <c r="D6066" s="32"/>
      <c r="F6066" s="32"/>
    </row>
    <row r="6067" spans="4:6">
      <c r="D6067" s="32"/>
      <c r="F6067" s="32"/>
    </row>
    <row r="6068" spans="4:6">
      <c r="D6068" s="32"/>
      <c r="F6068" s="32"/>
    </row>
    <row r="6069" spans="4:6">
      <c r="D6069" s="32"/>
      <c r="F6069" s="32"/>
    </row>
    <row r="6070" spans="4:6">
      <c r="D6070" s="32"/>
      <c r="F6070" s="32"/>
    </row>
    <row r="6071" spans="4:6">
      <c r="D6071" s="32"/>
      <c r="F6071" s="32"/>
    </row>
    <row r="6072" spans="4:6">
      <c r="D6072" s="32"/>
      <c r="F6072" s="32"/>
    </row>
    <row r="6073" spans="4:6">
      <c r="D6073" s="32"/>
      <c r="F6073" s="32"/>
    </row>
    <row r="6074" spans="4:6">
      <c r="D6074" s="32"/>
      <c r="F6074" s="32"/>
    </row>
    <row r="6075" spans="4:6">
      <c r="D6075" s="32"/>
      <c r="F6075" s="32"/>
    </row>
    <row r="6076" spans="4:6">
      <c r="D6076" s="32"/>
      <c r="F6076" s="32"/>
    </row>
    <row r="6077" spans="4:6">
      <c r="D6077" s="32"/>
      <c r="F6077" s="32"/>
    </row>
    <row r="6078" spans="4:6">
      <c r="D6078" s="32"/>
      <c r="F6078" s="32"/>
    </row>
    <row r="6079" spans="4:6">
      <c r="D6079" s="32"/>
      <c r="F6079" s="32"/>
    </row>
    <row r="6080" spans="4:6">
      <c r="D6080" s="32"/>
      <c r="F6080" s="32"/>
    </row>
    <row r="6081" spans="4:6">
      <c r="D6081" s="32"/>
      <c r="F6081" s="32"/>
    </row>
    <row r="6082" spans="4:6">
      <c r="D6082" s="32"/>
      <c r="F6082" s="32"/>
    </row>
    <row r="6083" spans="4:6">
      <c r="D6083" s="32"/>
      <c r="F6083" s="32"/>
    </row>
    <row r="6084" spans="4:6">
      <c r="D6084" s="32"/>
      <c r="F6084" s="32"/>
    </row>
    <row r="6085" spans="4:6">
      <c r="D6085" s="32"/>
      <c r="F6085" s="32"/>
    </row>
    <row r="6086" spans="4:6">
      <c r="D6086" s="32"/>
      <c r="F6086" s="32"/>
    </row>
    <row r="6087" spans="4:6">
      <c r="D6087" s="32"/>
      <c r="F6087" s="32"/>
    </row>
    <row r="6088" spans="4:6">
      <c r="D6088" s="32"/>
      <c r="F6088" s="32"/>
    </row>
    <row r="6089" spans="4:6">
      <c r="D6089" s="32"/>
      <c r="F6089" s="32"/>
    </row>
    <row r="6090" spans="4:6">
      <c r="D6090" s="32"/>
      <c r="F6090" s="32"/>
    </row>
    <row r="6091" spans="4:6">
      <c r="D6091" s="32"/>
      <c r="F6091" s="32"/>
    </row>
    <row r="6092" spans="4:6">
      <c r="D6092" s="32"/>
      <c r="F6092" s="32"/>
    </row>
    <row r="6093" spans="4:6">
      <c r="D6093" s="32"/>
      <c r="F6093" s="32"/>
    </row>
    <row r="6094" spans="4:6">
      <c r="D6094" s="32"/>
      <c r="F6094" s="32"/>
    </row>
    <row r="6095" spans="4:6">
      <c r="D6095" s="32"/>
      <c r="F6095" s="32"/>
    </row>
    <row r="6096" spans="4:6">
      <c r="D6096" s="32"/>
      <c r="F6096" s="32"/>
    </row>
    <row r="6097" spans="4:6">
      <c r="D6097" s="32"/>
      <c r="F6097" s="32"/>
    </row>
    <row r="6098" spans="4:6">
      <c r="D6098" s="32"/>
      <c r="F6098" s="32"/>
    </row>
    <row r="6099" spans="4:6">
      <c r="D6099" s="32"/>
      <c r="F6099" s="32"/>
    </row>
    <row r="6100" spans="4:6">
      <c r="D6100" s="32"/>
      <c r="F6100" s="32"/>
    </row>
    <row r="6101" spans="4:6">
      <c r="D6101" s="32"/>
      <c r="F6101" s="32"/>
    </row>
    <row r="6102" spans="4:6">
      <c r="D6102" s="32"/>
      <c r="F6102" s="32"/>
    </row>
    <row r="6103" spans="4:6">
      <c r="D6103" s="32"/>
      <c r="F6103" s="32"/>
    </row>
    <row r="6104" spans="4:6">
      <c r="D6104" s="32"/>
      <c r="F6104" s="32"/>
    </row>
    <row r="6105" spans="4:6">
      <c r="D6105" s="32"/>
      <c r="F6105" s="32"/>
    </row>
    <row r="6106" spans="4:6">
      <c r="D6106" s="32"/>
      <c r="F6106" s="32"/>
    </row>
    <row r="6107" spans="4:6">
      <c r="D6107" s="32"/>
      <c r="F6107" s="32"/>
    </row>
    <row r="6108" spans="4:6">
      <c r="D6108" s="32"/>
      <c r="F6108" s="32"/>
    </row>
    <row r="6109" spans="4:6">
      <c r="D6109" s="32"/>
      <c r="F6109" s="32"/>
    </row>
    <row r="6110" spans="4:6">
      <c r="D6110" s="32"/>
      <c r="F6110" s="32"/>
    </row>
    <row r="6111" spans="4:6">
      <c r="D6111" s="32"/>
      <c r="F6111" s="32"/>
    </row>
    <row r="6112" spans="4:6">
      <c r="D6112" s="32"/>
      <c r="F6112" s="32"/>
    </row>
    <row r="6113" spans="4:6">
      <c r="D6113" s="32"/>
      <c r="F6113" s="32"/>
    </row>
    <row r="6114" spans="4:6">
      <c r="D6114" s="32"/>
      <c r="F6114" s="32"/>
    </row>
    <row r="6115" spans="4:6">
      <c r="D6115" s="32"/>
      <c r="F6115" s="32"/>
    </row>
    <row r="6116" spans="4:6">
      <c r="D6116" s="32"/>
      <c r="F6116" s="32"/>
    </row>
    <row r="6117" spans="4:6">
      <c r="D6117" s="32"/>
      <c r="F6117" s="32"/>
    </row>
    <row r="6118" spans="4:6">
      <c r="D6118" s="32"/>
      <c r="F6118" s="32"/>
    </row>
    <row r="6119" spans="4:6">
      <c r="D6119" s="32"/>
      <c r="F6119" s="32"/>
    </row>
    <row r="6120" spans="4:6">
      <c r="D6120" s="32"/>
      <c r="F6120" s="32"/>
    </row>
    <row r="6121" spans="4:6">
      <c r="D6121" s="32"/>
      <c r="F6121" s="32"/>
    </row>
    <row r="6122" spans="4:6">
      <c r="D6122" s="32"/>
      <c r="F6122" s="32"/>
    </row>
    <row r="6123" spans="4:6">
      <c r="D6123" s="32"/>
      <c r="F6123" s="32"/>
    </row>
    <row r="6124" spans="4:6">
      <c r="D6124" s="32"/>
      <c r="F6124" s="32"/>
    </row>
    <row r="6125" spans="4:6">
      <c r="D6125" s="32"/>
      <c r="F6125" s="32"/>
    </row>
    <row r="6126" spans="4:6">
      <c r="D6126" s="32"/>
      <c r="F6126" s="32"/>
    </row>
    <row r="6127" spans="4:6">
      <c r="D6127" s="32"/>
      <c r="F6127" s="32"/>
    </row>
    <row r="6128" spans="4:6">
      <c r="D6128" s="32"/>
      <c r="F6128" s="32"/>
    </row>
    <row r="6129" spans="4:6">
      <c r="D6129" s="32"/>
      <c r="F6129" s="32"/>
    </row>
    <row r="6130" spans="4:6">
      <c r="D6130" s="32"/>
      <c r="F6130" s="32"/>
    </row>
    <row r="6131" spans="4:6">
      <c r="D6131" s="32"/>
      <c r="F6131" s="32"/>
    </row>
    <row r="6132" spans="4:6">
      <c r="D6132" s="32"/>
      <c r="F6132" s="32"/>
    </row>
    <row r="6133" spans="4:6">
      <c r="D6133" s="32"/>
      <c r="F6133" s="32"/>
    </row>
    <row r="6134" spans="4:6">
      <c r="D6134" s="32"/>
      <c r="F6134" s="32"/>
    </row>
    <row r="6135" spans="4:6">
      <c r="D6135" s="32"/>
      <c r="F6135" s="32"/>
    </row>
    <row r="6136" spans="4:6">
      <c r="D6136" s="32"/>
      <c r="F6136" s="32"/>
    </row>
    <row r="6137" spans="4:6">
      <c r="D6137" s="32"/>
      <c r="F6137" s="32"/>
    </row>
    <row r="6138" spans="4:6">
      <c r="D6138" s="32"/>
      <c r="F6138" s="32"/>
    </row>
    <row r="6139" spans="4:6">
      <c r="D6139" s="32"/>
      <c r="F6139" s="32"/>
    </row>
    <row r="6140" spans="4:6">
      <c r="D6140" s="32"/>
      <c r="F6140" s="32"/>
    </row>
    <row r="6141" spans="4:6">
      <c r="D6141" s="32"/>
      <c r="F6141" s="32"/>
    </row>
    <row r="6142" spans="4:6">
      <c r="D6142" s="32"/>
      <c r="F6142" s="32"/>
    </row>
    <row r="6143" spans="4:6">
      <c r="D6143" s="32"/>
      <c r="F6143" s="32"/>
    </row>
    <row r="6144" spans="4:6">
      <c r="D6144" s="32"/>
      <c r="F6144" s="32"/>
    </row>
    <row r="6145" spans="4:6">
      <c r="D6145" s="32"/>
      <c r="F6145" s="32"/>
    </row>
    <row r="6146" spans="4:6">
      <c r="D6146" s="32"/>
      <c r="F6146" s="32"/>
    </row>
    <row r="6147" spans="4:6">
      <c r="D6147" s="32"/>
      <c r="F6147" s="32"/>
    </row>
    <row r="6148" spans="4:6">
      <c r="D6148" s="32"/>
      <c r="F6148" s="32"/>
    </row>
    <row r="6149" spans="4:6">
      <c r="D6149" s="32"/>
      <c r="F6149" s="32"/>
    </row>
    <row r="6150" spans="4:6">
      <c r="D6150" s="32"/>
      <c r="F6150" s="32"/>
    </row>
    <row r="6151" spans="4:6">
      <c r="D6151" s="32"/>
      <c r="F6151" s="32"/>
    </row>
    <row r="6152" spans="4:6">
      <c r="D6152" s="32"/>
      <c r="F6152" s="32"/>
    </row>
    <row r="6153" spans="4:6">
      <c r="D6153" s="32"/>
      <c r="F6153" s="32"/>
    </row>
    <row r="6154" spans="4:6">
      <c r="D6154" s="32"/>
      <c r="F6154" s="32"/>
    </row>
    <row r="6155" spans="4:6">
      <c r="D6155" s="32"/>
      <c r="F6155" s="32"/>
    </row>
    <row r="6156" spans="4:6">
      <c r="D6156" s="32"/>
      <c r="F6156" s="32"/>
    </row>
    <row r="6157" spans="4:6">
      <c r="D6157" s="32"/>
      <c r="F6157" s="32"/>
    </row>
    <row r="6158" spans="4:6">
      <c r="D6158" s="32"/>
      <c r="F6158" s="32"/>
    </row>
    <row r="6159" spans="4:6">
      <c r="D6159" s="32"/>
      <c r="F6159" s="32"/>
    </row>
    <row r="6160" spans="4:6">
      <c r="D6160" s="32"/>
      <c r="F6160" s="32"/>
    </row>
    <row r="6161" spans="4:6">
      <c r="D6161" s="32"/>
      <c r="F6161" s="32"/>
    </row>
    <row r="6162" spans="4:6">
      <c r="D6162" s="32"/>
      <c r="F6162" s="32"/>
    </row>
    <row r="6163" spans="4:6">
      <c r="D6163" s="32"/>
      <c r="F6163" s="32"/>
    </row>
    <row r="6164" spans="4:6">
      <c r="D6164" s="32"/>
      <c r="F6164" s="32"/>
    </row>
    <row r="6165" spans="4:6">
      <c r="D6165" s="32"/>
      <c r="F6165" s="32"/>
    </row>
    <row r="6166" spans="4:6">
      <c r="D6166" s="32"/>
      <c r="F6166" s="32"/>
    </row>
    <row r="6167" spans="4:6">
      <c r="D6167" s="32"/>
      <c r="F6167" s="32"/>
    </row>
    <row r="6168" spans="4:6">
      <c r="D6168" s="32"/>
      <c r="F6168" s="32"/>
    </row>
    <row r="6169" spans="4:6">
      <c r="D6169" s="32"/>
      <c r="F6169" s="32"/>
    </row>
    <row r="6170" spans="4:6">
      <c r="D6170" s="32"/>
      <c r="F6170" s="32"/>
    </row>
    <row r="6171" spans="4:6">
      <c r="D6171" s="32"/>
      <c r="F6171" s="32"/>
    </row>
    <row r="6172" spans="4:6">
      <c r="D6172" s="32"/>
      <c r="F6172" s="32"/>
    </row>
    <row r="6173" spans="4:6">
      <c r="D6173" s="32"/>
      <c r="F6173" s="32"/>
    </row>
    <row r="6174" spans="4:6">
      <c r="D6174" s="32"/>
      <c r="F6174" s="32"/>
    </row>
    <row r="6175" spans="4:6">
      <c r="D6175" s="32"/>
      <c r="F6175" s="32"/>
    </row>
    <row r="6176" spans="4:6">
      <c r="D6176" s="32"/>
      <c r="F6176" s="32"/>
    </row>
    <row r="6177" spans="4:6">
      <c r="D6177" s="32"/>
      <c r="F6177" s="32"/>
    </row>
    <row r="6178" spans="4:6">
      <c r="D6178" s="32"/>
      <c r="F6178" s="32"/>
    </row>
    <row r="6179" spans="4:6">
      <c r="D6179" s="32"/>
      <c r="F6179" s="32"/>
    </row>
    <row r="6180" spans="4:6">
      <c r="D6180" s="32"/>
      <c r="F6180" s="32"/>
    </row>
    <row r="6181" spans="4:6">
      <c r="D6181" s="32"/>
      <c r="F6181" s="32"/>
    </row>
    <row r="6182" spans="4:6">
      <c r="D6182" s="32"/>
      <c r="F6182" s="32"/>
    </row>
    <row r="6183" spans="4:6">
      <c r="D6183" s="32"/>
      <c r="F6183" s="32"/>
    </row>
    <row r="6184" spans="4:6">
      <c r="D6184" s="32"/>
      <c r="F6184" s="32"/>
    </row>
    <row r="6185" spans="4:6">
      <c r="D6185" s="32"/>
      <c r="F6185" s="32"/>
    </row>
    <row r="6186" spans="4:6">
      <c r="D6186" s="32"/>
      <c r="F6186" s="32"/>
    </row>
    <row r="6187" spans="4:6">
      <c r="D6187" s="32"/>
      <c r="F6187" s="32"/>
    </row>
    <row r="6188" spans="4:6">
      <c r="D6188" s="32"/>
      <c r="F6188" s="32"/>
    </row>
    <row r="6189" spans="4:6">
      <c r="D6189" s="32"/>
      <c r="F6189" s="32"/>
    </row>
    <row r="6190" spans="4:6">
      <c r="D6190" s="32"/>
      <c r="F6190" s="32"/>
    </row>
    <row r="6191" spans="4:6">
      <c r="D6191" s="32"/>
      <c r="F6191" s="32"/>
    </row>
    <row r="6192" spans="4:6">
      <c r="D6192" s="32"/>
      <c r="F6192" s="32"/>
    </row>
    <row r="6193" spans="4:6">
      <c r="D6193" s="32"/>
      <c r="F6193" s="32"/>
    </row>
    <row r="6194" spans="4:6">
      <c r="D6194" s="32"/>
      <c r="F6194" s="32"/>
    </row>
    <row r="6195" spans="4:6">
      <c r="D6195" s="32"/>
      <c r="F6195" s="32"/>
    </row>
    <row r="6196" spans="4:6">
      <c r="D6196" s="32"/>
      <c r="F6196" s="32"/>
    </row>
    <row r="6197" spans="4:6">
      <c r="D6197" s="32"/>
      <c r="F6197" s="32"/>
    </row>
    <row r="6198" spans="4:6">
      <c r="D6198" s="32"/>
      <c r="F6198" s="32"/>
    </row>
    <row r="6199" spans="4:6">
      <c r="D6199" s="32"/>
      <c r="F6199" s="32"/>
    </row>
    <row r="6200" spans="4:6">
      <c r="D6200" s="32"/>
      <c r="F6200" s="32"/>
    </row>
    <row r="6201" spans="4:6">
      <c r="D6201" s="32"/>
      <c r="F6201" s="32"/>
    </row>
    <row r="6202" spans="4:6">
      <c r="D6202" s="32"/>
      <c r="F6202" s="32"/>
    </row>
    <row r="6203" spans="4:6">
      <c r="D6203" s="32"/>
      <c r="F6203" s="32"/>
    </row>
    <row r="6204" spans="4:6">
      <c r="D6204" s="32"/>
      <c r="F6204" s="32"/>
    </row>
    <row r="6205" spans="4:6">
      <c r="D6205" s="32"/>
      <c r="F6205" s="32"/>
    </row>
    <row r="6206" spans="4:6">
      <c r="D6206" s="32"/>
      <c r="F6206" s="32"/>
    </row>
    <row r="6207" spans="4:6">
      <c r="D6207" s="32"/>
      <c r="F6207" s="32"/>
    </row>
    <row r="6208" spans="4:6">
      <c r="D6208" s="32"/>
      <c r="F6208" s="32"/>
    </row>
    <row r="6209" spans="4:6">
      <c r="D6209" s="32"/>
      <c r="F6209" s="32"/>
    </row>
    <row r="6210" spans="4:6">
      <c r="D6210" s="32"/>
      <c r="F6210" s="32"/>
    </row>
    <row r="6211" spans="4:6">
      <c r="D6211" s="32"/>
      <c r="F6211" s="32"/>
    </row>
    <row r="6212" spans="4:6">
      <c r="D6212" s="32"/>
      <c r="F6212" s="32"/>
    </row>
    <row r="6213" spans="4:6">
      <c r="D6213" s="32"/>
      <c r="F6213" s="32"/>
    </row>
    <row r="6214" spans="4:6">
      <c r="D6214" s="32"/>
      <c r="F6214" s="32"/>
    </row>
    <row r="6215" spans="4:6">
      <c r="D6215" s="32"/>
      <c r="F6215" s="32"/>
    </row>
    <row r="6216" spans="4:6">
      <c r="D6216" s="32"/>
      <c r="F6216" s="32"/>
    </row>
    <row r="6217" spans="4:6">
      <c r="D6217" s="32"/>
      <c r="F6217" s="32"/>
    </row>
    <row r="6218" spans="4:6">
      <c r="D6218" s="32"/>
      <c r="F6218" s="32"/>
    </row>
    <row r="6219" spans="4:6">
      <c r="D6219" s="32"/>
      <c r="F6219" s="32"/>
    </row>
    <row r="6220" spans="4:6">
      <c r="D6220" s="32"/>
      <c r="F6220" s="32"/>
    </row>
    <row r="6221" spans="4:6">
      <c r="D6221" s="32"/>
      <c r="F6221" s="32"/>
    </row>
    <row r="6222" spans="4:6">
      <c r="D6222" s="32"/>
      <c r="F6222" s="32"/>
    </row>
    <row r="6223" spans="4:6">
      <c r="D6223" s="32"/>
      <c r="F6223" s="32"/>
    </row>
    <row r="6224" spans="4:6">
      <c r="D6224" s="32"/>
      <c r="F6224" s="32"/>
    </row>
    <row r="6225" spans="4:6">
      <c r="D6225" s="32"/>
      <c r="F6225" s="32"/>
    </row>
    <row r="6226" spans="4:6">
      <c r="D6226" s="32"/>
      <c r="F6226" s="32"/>
    </row>
    <row r="6227" spans="4:6">
      <c r="D6227" s="32"/>
      <c r="F6227" s="32"/>
    </row>
    <row r="6228" spans="4:6">
      <c r="D6228" s="32"/>
      <c r="F6228" s="32"/>
    </row>
    <row r="6229" spans="4:6">
      <c r="D6229" s="32"/>
      <c r="F6229" s="32"/>
    </row>
    <row r="6230" spans="4:6">
      <c r="D6230" s="32"/>
      <c r="F6230" s="32"/>
    </row>
    <row r="6231" spans="4:6">
      <c r="D6231" s="32"/>
      <c r="F6231" s="32"/>
    </row>
    <row r="6232" spans="4:6">
      <c r="D6232" s="32"/>
      <c r="F6232" s="32"/>
    </row>
    <row r="6233" spans="4:6">
      <c r="D6233" s="32"/>
      <c r="F6233" s="32"/>
    </row>
    <row r="6234" spans="4:6">
      <c r="D6234" s="32"/>
      <c r="F6234" s="32"/>
    </row>
    <row r="6235" spans="4:6">
      <c r="D6235" s="32"/>
      <c r="F6235" s="32"/>
    </row>
    <row r="6236" spans="4:6">
      <c r="D6236" s="32"/>
      <c r="F6236" s="32"/>
    </row>
    <row r="6237" spans="4:6">
      <c r="D6237" s="32"/>
      <c r="F6237" s="32"/>
    </row>
    <row r="6238" spans="4:6">
      <c r="D6238" s="32"/>
      <c r="F6238" s="32"/>
    </row>
    <row r="6239" spans="4:6">
      <c r="D6239" s="32"/>
      <c r="F6239" s="32"/>
    </row>
    <row r="6240" spans="4:6">
      <c r="D6240" s="32"/>
      <c r="F6240" s="32"/>
    </row>
    <row r="6241" spans="4:6">
      <c r="D6241" s="32"/>
      <c r="F6241" s="32"/>
    </row>
    <row r="6242" spans="4:6">
      <c r="D6242" s="32"/>
      <c r="F6242" s="32"/>
    </row>
    <row r="6243" spans="4:6">
      <c r="D6243" s="32"/>
      <c r="F6243" s="32"/>
    </row>
    <row r="6244" spans="4:6">
      <c r="D6244" s="32"/>
      <c r="F6244" s="32"/>
    </row>
    <row r="6245" spans="4:6">
      <c r="D6245" s="32"/>
      <c r="F6245" s="32"/>
    </row>
    <row r="6246" spans="4:6">
      <c r="D6246" s="32"/>
      <c r="F6246" s="32"/>
    </row>
    <row r="6247" spans="4:6">
      <c r="D6247" s="32"/>
      <c r="F6247" s="32"/>
    </row>
    <row r="6248" spans="4:6">
      <c r="D6248" s="32"/>
      <c r="F6248" s="32"/>
    </row>
    <row r="6249" spans="4:6">
      <c r="D6249" s="32"/>
      <c r="F6249" s="32"/>
    </row>
    <row r="6250" spans="4:6">
      <c r="D6250" s="32"/>
      <c r="F6250" s="32"/>
    </row>
    <row r="6251" spans="4:6">
      <c r="D6251" s="32"/>
      <c r="F6251" s="32"/>
    </row>
    <row r="6252" spans="4:6">
      <c r="D6252" s="32"/>
      <c r="F6252" s="32"/>
    </row>
    <row r="6253" spans="4:6">
      <c r="D6253" s="32"/>
      <c r="F6253" s="32"/>
    </row>
    <row r="6254" spans="4:6">
      <c r="D6254" s="32"/>
      <c r="F6254" s="32"/>
    </row>
    <row r="6255" spans="4:6">
      <c r="D6255" s="32"/>
      <c r="F6255" s="32"/>
    </row>
    <row r="6256" spans="4:6">
      <c r="D6256" s="32"/>
      <c r="F6256" s="32"/>
    </row>
    <row r="6257" spans="4:6">
      <c r="D6257" s="32"/>
      <c r="F6257" s="32"/>
    </row>
    <row r="6258" spans="4:6">
      <c r="D6258" s="32"/>
      <c r="F6258" s="32"/>
    </row>
    <row r="6259" spans="4:6">
      <c r="D6259" s="32"/>
      <c r="F6259" s="32"/>
    </row>
    <row r="6260" spans="4:6">
      <c r="D6260" s="32"/>
      <c r="F6260" s="32"/>
    </row>
    <row r="6261" spans="4:6">
      <c r="D6261" s="32"/>
      <c r="F6261" s="32"/>
    </row>
    <row r="6262" spans="4:6">
      <c r="D6262" s="32"/>
      <c r="F6262" s="32"/>
    </row>
    <row r="6263" spans="4:6">
      <c r="D6263" s="32"/>
      <c r="F6263" s="32"/>
    </row>
    <row r="6264" spans="4:6">
      <c r="D6264" s="32"/>
      <c r="F6264" s="32"/>
    </row>
    <row r="6265" spans="4:6">
      <c r="D6265" s="32"/>
      <c r="F6265" s="32"/>
    </row>
    <row r="6266" spans="4:6">
      <c r="D6266" s="32"/>
      <c r="F6266" s="32"/>
    </row>
    <row r="6267" spans="4:6">
      <c r="D6267" s="32"/>
      <c r="F6267" s="32"/>
    </row>
    <row r="6268" spans="4:6">
      <c r="D6268" s="32"/>
      <c r="F6268" s="32"/>
    </row>
    <row r="6269" spans="4:6">
      <c r="D6269" s="32"/>
      <c r="F6269" s="32"/>
    </row>
    <row r="6270" spans="4:6">
      <c r="D6270" s="32"/>
      <c r="F6270" s="32"/>
    </row>
    <row r="6271" spans="4:6">
      <c r="D6271" s="32"/>
      <c r="F6271" s="32"/>
    </row>
    <row r="6272" spans="4:6">
      <c r="D6272" s="32"/>
      <c r="F6272" s="32"/>
    </row>
    <row r="6273" spans="4:6">
      <c r="D6273" s="32"/>
      <c r="F6273" s="32"/>
    </row>
    <row r="6274" spans="4:6">
      <c r="D6274" s="32"/>
      <c r="F6274" s="32"/>
    </row>
    <row r="6275" spans="4:6">
      <c r="D6275" s="32"/>
      <c r="F6275" s="32"/>
    </row>
    <row r="6276" spans="4:6">
      <c r="D6276" s="32"/>
      <c r="F6276" s="32"/>
    </row>
    <row r="6277" spans="4:6">
      <c r="D6277" s="32"/>
      <c r="F6277" s="32"/>
    </row>
    <row r="6278" spans="4:6">
      <c r="D6278" s="32"/>
      <c r="F6278" s="32"/>
    </row>
    <row r="6279" spans="4:6">
      <c r="D6279" s="32"/>
      <c r="F6279" s="32"/>
    </row>
    <row r="6280" spans="4:6">
      <c r="D6280" s="32"/>
      <c r="F6280" s="32"/>
    </row>
    <row r="6281" spans="4:6">
      <c r="D6281" s="32"/>
      <c r="F6281" s="32"/>
    </row>
    <row r="6282" spans="4:6">
      <c r="D6282" s="32"/>
      <c r="F6282" s="32"/>
    </row>
    <row r="6283" spans="4:6">
      <c r="D6283" s="32"/>
      <c r="F6283" s="32"/>
    </row>
    <row r="6284" spans="4:6">
      <c r="D6284" s="32"/>
      <c r="F6284" s="32"/>
    </row>
    <row r="6285" spans="4:6">
      <c r="D6285" s="32"/>
      <c r="F6285" s="32"/>
    </row>
    <row r="6286" spans="4:6">
      <c r="D6286" s="32"/>
      <c r="F6286" s="32"/>
    </row>
    <row r="6287" spans="4:6">
      <c r="D6287" s="32"/>
      <c r="F6287" s="32"/>
    </row>
    <row r="6288" spans="4:6">
      <c r="D6288" s="32"/>
      <c r="F6288" s="32"/>
    </row>
    <row r="6289" spans="4:6">
      <c r="D6289" s="32"/>
      <c r="F6289" s="32"/>
    </row>
    <row r="6290" spans="4:6">
      <c r="D6290" s="32"/>
      <c r="F6290" s="32"/>
    </row>
    <row r="6291" spans="4:6">
      <c r="D6291" s="32"/>
      <c r="F6291" s="32"/>
    </row>
    <row r="6292" spans="4:6">
      <c r="D6292" s="32"/>
      <c r="F6292" s="32"/>
    </row>
    <row r="6293" spans="4:6">
      <c r="D6293" s="32"/>
      <c r="F6293" s="32"/>
    </row>
    <row r="6294" spans="4:6">
      <c r="D6294" s="32"/>
      <c r="F6294" s="32"/>
    </row>
    <row r="6295" spans="4:6">
      <c r="D6295" s="32"/>
      <c r="F6295" s="32"/>
    </row>
    <row r="6296" spans="4:6">
      <c r="D6296" s="32"/>
      <c r="F6296" s="32"/>
    </row>
    <row r="6297" spans="4:6">
      <c r="D6297" s="32"/>
      <c r="F6297" s="32"/>
    </row>
    <row r="6298" spans="4:6">
      <c r="D6298" s="32"/>
      <c r="F6298" s="32"/>
    </row>
    <row r="6299" spans="4:6">
      <c r="D6299" s="32"/>
      <c r="F6299" s="32"/>
    </row>
    <row r="6300" spans="4:6">
      <c r="D6300" s="32"/>
      <c r="F6300" s="32"/>
    </row>
    <row r="6301" spans="4:6">
      <c r="D6301" s="32"/>
      <c r="F6301" s="32"/>
    </row>
    <row r="6302" spans="4:6">
      <c r="D6302" s="32"/>
      <c r="F6302" s="32"/>
    </row>
    <row r="6303" spans="4:6">
      <c r="D6303" s="32"/>
      <c r="F6303" s="32"/>
    </row>
    <row r="6304" spans="4:6">
      <c r="D6304" s="32"/>
      <c r="F6304" s="32"/>
    </row>
    <row r="6305" spans="4:6">
      <c r="D6305" s="32"/>
      <c r="F6305" s="32"/>
    </row>
    <row r="6306" spans="4:6">
      <c r="D6306" s="32"/>
      <c r="F6306" s="32"/>
    </row>
    <row r="6307" spans="4:6">
      <c r="D6307" s="32"/>
      <c r="F6307" s="32"/>
    </row>
    <row r="6308" spans="4:6">
      <c r="D6308" s="32"/>
      <c r="F6308" s="32"/>
    </row>
    <row r="6309" spans="4:6">
      <c r="D6309" s="32"/>
      <c r="F6309" s="32"/>
    </row>
    <row r="6310" spans="4:6">
      <c r="D6310" s="32"/>
      <c r="F6310" s="32"/>
    </row>
    <row r="6311" spans="4:6">
      <c r="D6311" s="32"/>
      <c r="F6311" s="32"/>
    </row>
    <row r="6312" spans="4:6">
      <c r="D6312" s="32"/>
      <c r="F6312" s="32"/>
    </row>
    <row r="6313" spans="4:6">
      <c r="D6313" s="32"/>
      <c r="F6313" s="32"/>
    </row>
    <row r="6314" spans="4:6">
      <c r="D6314" s="32"/>
      <c r="F6314" s="32"/>
    </row>
    <row r="6315" spans="4:6">
      <c r="D6315" s="32"/>
      <c r="F6315" s="32"/>
    </row>
    <row r="6316" spans="4:6">
      <c r="D6316" s="32"/>
      <c r="F6316" s="32"/>
    </row>
    <row r="6317" spans="4:6">
      <c r="D6317" s="32"/>
      <c r="F6317" s="32"/>
    </row>
    <row r="6318" spans="4:6">
      <c r="D6318" s="32"/>
      <c r="F6318" s="32"/>
    </row>
    <row r="6319" spans="4:6">
      <c r="D6319" s="32"/>
      <c r="F6319" s="32"/>
    </row>
    <row r="6320" spans="4:6">
      <c r="D6320" s="32"/>
      <c r="F6320" s="32"/>
    </row>
    <row r="6321" spans="4:6">
      <c r="D6321" s="32"/>
      <c r="F6321" s="32"/>
    </row>
    <row r="6322" spans="4:6">
      <c r="D6322" s="32"/>
      <c r="F6322" s="32"/>
    </row>
    <row r="6323" spans="4:6">
      <c r="D6323" s="32"/>
      <c r="F6323" s="32"/>
    </row>
    <row r="6324" spans="4:6">
      <c r="D6324" s="32"/>
      <c r="F6324" s="32"/>
    </row>
    <row r="6325" spans="4:6">
      <c r="D6325" s="32"/>
      <c r="F6325" s="32"/>
    </row>
    <row r="6326" spans="4:6">
      <c r="D6326" s="32"/>
      <c r="F6326" s="32"/>
    </row>
    <row r="6327" spans="4:6">
      <c r="D6327" s="32"/>
      <c r="F6327" s="32"/>
    </row>
    <row r="6328" spans="4:6">
      <c r="D6328" s="32"/>
      <c r="F6328" s="32"/>
    </row>
    <row r="6329" spans="4:6">
      <c r="D6329" s="32"/>
      <c r="F6329" s="32"/>
    </row>
    <row r="6330" spans="4:6">
      <c r="D6330" s="32"/>
      <c r="F6330" s="32"/>
    </row>
    <row r="6331" spans="4:6">
      <c r="D6331" s="32"/>
      <c r="F6331" s="32"/>
    </row>
    <row r="6332" spans="4:6">
      <c r="D6332" s="32"/>
      <c r="F6332" s="32"/>
    </row>
    <row r="6333" spans="4:6">
      <c r="D6333" s="32"/>
      <c r="F6333" s="32"/>
    </row>
    <row r="6334" spans="4:6">
      <c r="D6334" s="32"/>
      <c r="F6334" s="32"/>
    </row>
    <row r="6335" spans="4:6">
      <c r="D6335" s="32"/>
      <c r="F6335" s="32"/>
    </row>
    <row r="6336" spans="4:6">
      <c r="D6336" s="32"/>
      <c r="F6336" s="32"/>
    </row>
    <row r="6337" spans="4:6">
      <c r="D6337" s="32"/>
      <c r="F6337" s="32"/>
    </row>
    <row r="6338" spans="4:6">
      <c r="D6338" s="32"/>
      <c r="F6338" s="32"/>
    </row>
    <row r="6339" spans="4:6">
      <c r="D6339" s="32"/>
      <c r="F6339" s="32"/>
    </row>
    <row r="6340" spans="4:6">
      <c r="D6340" s="32"/>
      <c r="F6340" s="32"/>
    </row>
    <row r="6341" spans="4:6">
      <c r="D6341" s="32"/>
      <c r="F6341" s="32"/>
    </row>
    <row r="6342" spans="4:6">
      <c r="D6342" s="32"/>
      <c r="F6342" s="32"/>
    </row>
    <row r="6343" spans="4:6">
      <c r="D6343" s="32"/>
      <c r="F6343" s="32"/>
    </row>
    <row r="6344" spans="4:6">
      <c r="D6344" s="32"/>
      <c r="F6344" s="32"/>
    </row>
    <row r="6345" spans="4:6">
      <c r="D6345" s="32"/>
      <c r="F6345" s="32"/>
    </row>
    <row r="6346" spans="4:6">
      <c r="D6346" s="32"/>
      <c r="F6346" s="32"/>
    </row>
    <row r="6347" spans="4:6">
      <c r="D6347" s="32"/>
      <c r="F6347" s="32"/>
    </row>
    <row r="6348" spans="4:6">
      <c r="D6348" s="32"/>
      <c r="F6348" s="32"/>
    </row>
    <row r="6349" spans="4:6">
      <c r="D6349" s="32"/>
      <c r="F6349" s="32"/>
    </row>
    <row r="6350" spans="4:6">
      <c r="D6350" s="32"/>
      <c r="F6350" s="32"/>
    </row>
    <row r="6351" spans="4:6">
      <c r="D6351" s="32"/>
      <c r="F6351" s="32"/>
    </row>
    <row r="6352" spans="4:6">
      <c r="D6352" s="32"/>
      <c r="F6352" s="32"/>
    </row>
    <row r="6353" spans="4:6">
      <c r="D6353" s="32"/>
      <c r="F6353" s="32"/>
    </row>
    <row r="6354" spans="4:6">
      <c r="D6354" s="32"/>
      <c r="F6354" s="32"/>
    </row>
    <row r="6355" spans="4:6">
      <c r="D6355" s="32"/>
      <c r="F6355" s="32"/>
    </row>
    <row r="6356" spans="4:6">
      <c r="D6356" s="32"/>
      <c r="F6356" s="32"/>
    </row>
    <row r="6357" spans="4:6">
      <c r="D6357" s="32"/>
      <c r="F6357" s="32"/>
    </row>
    <row r="6358" spans="4:6">
      <c r="D6358" s="32"/>
      <c r="F6358" s="32"/>
    </row>
    <row r="6359" spans="4:6">
      <c r="D6359" s="32"/>
      <c r="F6359" s="32"/>
    </row>
    <row r="6360" spans="4:6">
      <c r="D6360" s="32"/>
      <c r="F6360" s="32"/>
    </row>
    <row r="6361" spans="4:6">
      <c r="D6361" s="32"/>
      <c r="F6361" s="32"/>
    </row>
    <row r="6362" spans="4:6">
      <c r="D6362" s="32"/>
      <c r="F6362" s="32"/>
    </row>
    <row r="6363" spans="4:6">
      <c r="D6363" s="32"/>
      <c r="F6363" s="32"/>
    </row>
    <row r="6364" spans="4:6">
      <c r="D6364" s="32"/>
      <c r="F6364" s="32"/>
    </row>
    <row r="6365" spans="4:6">
      <c r="D6365" s="32"/>
      <c r="F6365" s="32"/>
    </row>
    <row r="6366" spans="4:6">
      <c r="D6366" s="32"/>
      <c r="F6366" s="32"/>
    </row>
    <row r="6367" spans="4:6">
      <c r="D6367" s="32"/>
      <c r="F6367" s="32"/>
    </row>
    <row r="6368" spans="4:6">
      <c r="D6368" s="32"/>
      <c r="F6368" s="32"/>
    </row>
    <row r="6369" spans="4:6">
      <c r="D6369" s="32"/>
      <c r="F6369" s="32"/>
    </row>
    <row r="6370" spans="4:6">
      <c r="D6370" s="32"/>
      <c r="F6370" s="32"/>
    </row>
    <row r="6371" spans="4:6">
      <c r="D6371" s="32"/>
      <c r="F6371" s="32"/>
    </row>
    <row r="6372" spans="4:6">
      <c r="D6372" s="32"/>
      <c r="F6372" s="32"/>
    </row>
    <row r="6373" spans="4:6">
      <c r="D6373" s="32"/>
      <c r="F6373" s="32"/>
    </row>
    <row r="6374" spans="4:6">
      <c r="D6374" s="32"/>
      <c r="F6374" s="32"/>
    </row>
    <row r="6375" spans="4:6">
      <c r="D6375" s="32"/>
      <c r="F6375" s="32"/>
    </row>
    <row r="6376" spans="4:6">
      <c r="D6376" s="32"/>
      <c r="F6376" s="32"/>
    </row>
    <row r="6377" spans="4:6">
      <c r="D6377" s="32"/>
      <c r="F6377" s="32"/>
    </row>
    <row r="6378" spans="4:6">
      <c r="D6378" s="32"/>
      <c r="F6378" s="32"/>
    </row>
    <row r="6379" spans="4:6">
      <c r="D6379" s="32"/>
      <c r="F6379" s="32"/>
    </row>
    <row r="6380" spans="4:6">
      <c r="D6380" s="32"/>
      <c r="F6380" s="32"/>
    </row>
    <row r="6381" spans="4:6">
      <c r="D6381" s="32"/>
      <c r="F6381" s="32"/>
    </row>
    <row r="6382" spans="4:6">
      <c r="D6382" s="32"/>
      <c r="F6382" s="32"/>
    </row>
    <row r="6383" spans="4:6">
      <c r="D6383" s="32"/>
      <c r="F6383" s="32"/>
    </row>
    <row r="6384" spans="4:6">
      <c r="D6384" s="32"/>
      <c r="F6384" s="32"/>
    </row>
    <row r="6385" spans="4:6">
      <c r="D6385" s="32"/>
      <c r="F6385" s="32"/>
    </row>
    <row r="6386" spans="4:6">
      <c r="D6386" s="32"/>
      <c r="F6386" s="32"/>
    </row>
    <row r="6387" spans="4:6">
      <c r="D6387" s="32"/>
      <c r="F6387" s="32"/>
    </row>
    <row r="6388" spans="4:6">
      <c r="D6388" s="32"/>
      <c r="F6388" s="32"/>
    </row>
    <row r="6389" spans="4:6">
      <c r="D6389" s="32"/>
      <c r="F6389" s="32"/>
    </row>
    <row r="6390" spans="4:6">
      <c r="D6390" s="32"/>
      <c r="F6390" s="32"/>
    </row>
    <row r="6391" spans="4:6">
      <c r="D6391" s="32"/>
      <c r="F6391" s="32"/>
    </row>
    <row r="6392" spans="4:6">
      <c r="D6392" s="32"/>
      <c r="F6392" s="32"/>
    </row>
    <row r="6393" spans="4:6">
      <c r="D6393" s="32"/>
      <c r="F6393" s="32"/>
    </row>
    <row r="6394" spans="4:6">
      <c r="D6394" s="32"/>
      <c r="F6394" s="32"/>
    </row>
    <row r="6395" spans="4:6">
      <c r="D6395" s="32"/>
      <c r="F6395" s="32"/>
    </row>
    <row r="6396" spans="4:6">
      <c r="D6396" s="32"/>
      <c r="F6396" s="32"/>
    </row>
    <row r="6397" spans="4:6">
      <c r="D6397" s="32"/>
      <c r="F6397" s="32"/>
    </row>
    <row r="6398" spans="4:6">
      <c r="D6398" s="32"/>
      <c r="F6398" s="32"/>
    </row>
    <row r="6399" spans="4:6">
      <c r="D6399" s="32"/>
      <c r="F6399" s="32"/>
    </row>
    <row r="6400" spans="4:6">
      <c r="D6400" s="32"/>
      <c r="F6400" s="32"/>
    </row>
    <row r="6401" spans="4:6">
      <c r="D6401" s="32"/>
      <c r="F6401" s="32"/>
    </row>
    <row r="6402" spans="4:6">
      <c r="D6402" s="32"/>
      <c r="F6402" s="32"/>
    </row>
    <row r="6403" spans="4:6">
      <c r="D6403" s="32"/>
      <c r="F6403" s="32"/>
    </row>
    <row r="6404" spans="4:6">
      <c r="D6404" s="32"/>
      <c r="F6404" s="32"/>
    </row>
    <row r="6405" spans="4:6">
      <c r="D6405" s="32"/>
      <c r="F6405" s="32"/>
    </row>
    <row r="6406" spans="4:6">
      <c r="D6406" s="32"/>
      <c r="F6406" s="32"/>
    </row>
    <row r="6407" spans="4:6">
      <c r="D6407" s="32"/>
      <c r="F6407" s="32"/>
    </row>
    <row r="6408" spans="4:6">
      <c r="D6408" s="32"/>
      <c r="F6408" s="32"/>
    </row>
    <row r="6409" spans="4:6">
      <c r="D6409" s="32"/>
      <c r="F6409" s="32"/>
    </row>
    <row r="6410" spans="4:6">
      <c r="D6410" s="32"/>
      <c r="F6410" s="32"/>
    </row>
    <row r="6411" spans="4:6">
      <c r="D6411" s="32"/>
      <c r="F6411" s="32"/>
    </row>
    <row r="6412" spans="4:6">
      <c r="D6412" s="32"/>
      <c r="F6412" s="32"/>
    </row>
    <row r="6413" spans="4:6">
      <c r="D6413" s="32"/>
      <c r="F6413" s="32"/>
    </row>
    <row r="6414" spans="4:6">
      <c r="D6414" s="32"/>
      <c r="F6414" s="32"/>
    </row>
    <row r="6415" spans="4:6">
      <c r="D6415" s="32"/>
      <c r="F6415" s="32"/>
    </row>
    <row r="6416" spans="4:6">
      <c r="D6416" s="32"/>
      <c r="F6416" s="32"/>
    </row>
    <row r="6417" spans="4:6">
      <c r="D6417" s="32"/>
      <c r="F6417" s="32"/>
    </row>
    <row r="6418" spans="4:6">
      <c r="D6418" s="32"/>
      <c r="F6418" s="32"/>
    </row>
    <row r="6419" spans="4:6">
      <c r="D6419" s="32"/>
      <c r="F6419" s="32"/>
    </row>
    <row r="6420" spans="4:6">
      <c r="D6420" s="32"/>
      <c r="F6420" s="32"/>
    </row>
    <row r="6421" spans="4:6">
      <c r="D6421" s="32"/>
      <c r="F6421" s="32"/>
    </row>
    <row r="6422" spans="4:6">
      <c r="D6422" s="32"/>
      <c r="F6422" s="32"/>
    </row>
    <row r="6423" spans="4:6">
      <c r="D6423" s="32"/>
      <c r="F6423" s="32"/>
    </row>
    <row r="6424" spans="4:6">
      <c r="D6424" s="32"/>
      <c r="F6424" s="32"/>
    </row>
    <row r="6425" spans="4:6">
      <c r="D6425" s="32"/>
      <c r="F6425" s="32"/>
    </row>
    <row r="6426" spans="4:6">
      <c r="D6426" s="32"/>
      <c r="F6426" s="32"/>
    </row>
    <row r="6427" spans="4:6">
      <c r="D6427" s="32"/>
      <c r="F6427" s="32"/>
    </row>
    <row r="6428" spans="4:6">
      <c r="D6428" s="32"/>
      <c r="F6428" s="32"/>
    </row>
    <row r="6429" spans="4:6">
      <c r="D6429" s="32"/>
      <c r="F6429" s="32"/>
    </row>
    <row r="6430" spans="4:6">
      <c r="D6430" s="32"/>
      <c r="F6430" s="32"/>
    </row>
    <row r="6431" spans="4:6">
      <c r="D6431" s="32"/>
      <c r="F6431" s="32"/>
    </row>
    <row r="6432" spans="4:6">
      <c r="D6432" s="32"/>
      <c r="F6432" s="32"/>
    </row>
    <row r="6433" spans="4:6">
      <c r="D6433" s="32"/>
      <c r="F6433" s="32"/>
    </row>
    <row r="6434" spans="4:6">
      <c r="D6434" s="32"/>
      <c r="F6434" s="32"/>
    </row>
    <row r="6435" spans="4:6">
      <c r="D6435" s="32"/>
      <c r="F6435" s="32"/>
    </row>
    <row r="6436" spans="4:6">
      <c r="D6436" s="32"/>
      <c r="F6436" s="32"/>
    </row>
    <row r="6437" spans="4:6">
      <c r="D6437" s="32"/>
      <c r="F6437" s="32"/>
    </row>
    <row r="6438" spans="4:6">
      <c r="D6438" s="32"/>
      <c r="F6438" s="32"/>
    </row>
    <row r="6439" spans="4:6">
      <c r="D6439" s="32"/>
      <c r="F6439" s="32"/>
    </row>
    <row r="6440" spans="4:6">
      <c r="D6440" s="32"/>
      <c r="F6440" s="32"/>
    </row>
    <row r="6441" spans="4:6">
      <c r="D6441" s="32"/>
      <c r="F6441" s="32"/>
    </row>
    <row r="6442" spans="4:6">
      <c r="D6442" s="32"/>
      <c r="F6442" s="32"/>
    </row>
    <row r="6443" spans="4:6">
      <c r="D6443" s="32"/>
      <c r="F6443" s="32"/>
    </row>
    <row r="6444" spans="4:6">
      <c r="D6444" s="32"/>
      <c r="F6444" s="32"/>
    </row>
    <row r="6445" spans="4:6">
      <c r="D6445" s="32"/>
      <c r="F6445" s="32"/>
    </row>
    <row r="6446" spans="4:6">
      <c r="D6446" s="32"/>
      <c r="F6446" s="32"/>
    </row>
    <row r="6447" spans="4:6">
      <c r="D6447" s="32"/>
      <c r="F6447" s="32"/>
    </row>
    <row r="6448" spans="4:6">
      <c r="D6448" s="32"/>
      <c r="F6448" s="32"/>
    </row>
    <row r="6449" spans="4:6">
      <c r="D6449" s="32"/>
      <c r="F6449" s="32"/>
    </row>
    <row r="6450" spans="4:6">
      <c r="D6450" s="32"/>
      <c r="F6450" s="32"/>
    </row>
    <row r="6451" spans="4:6">
      <c r="D6451" s="32"/>
      <c r="F6451" s="32"/>
    </row>
    <row r="6452" spans="4:6">
      <c r="D6452" s="32"/>
      <c r="F6452" s="32"/>
    </row>
    <row r="6453" spans="4:6">
      <c r="D6453" s="32"/>
      <c r="F6453" s="32"/>
    </row>
    <row r="6454" spans="4:6">
      <c r="D6454" s="32"/>
      <c r="F6454" s="32"/>
    </row>
    <row r="6455" spans="4:6">
      <c r="D6455" s="32"/>
      <c r="F6455" s="32"/>
    </row>
    <row r="6456" spans="4:6">
      <c r="D6456" s="32"/>
      <c r="F6456" s="32"/>
    </row>
    <row r="6457" spans="4:6">
      <c r="D6457" s="32"/>
      <c r="F6457" s="32"/>
    </row>
    <row r="6458" spans="4:6">
      <c r="D6458" s="32"/>
      <c r="F6458" s="32"/>
    </row>
    <row r="6459" spans="4:6">
      <c r="D6459" s="32"/>
      <c r="F6459" s="32"/>
    </row>
    <row r="6460" spans="4:6">
      <c r="D6460" s="32"/>
      <c r="F6460" s="32"/>
    </row>
    <row r="6461" spans="4:6">
      <c r="D6461" s="32"/>
      <c r="F6461" s="32"/>
    </row>
    <row r="6462" spans="4:6">
      <c r="D6462" s="32"/>
      <c r="F6462" s="32"/>
    </row>
    <row r="6463" spans="4:6">
      <c r="D6463" s="32"/>
      <c r="F6463" s="32"/>
    </row>
    <row r="6464" spans="4:6">
      <c r="D6464" s="32"/>
      <c r="F6464" s="32"/>
    </row>
    <row r="6465" spans="4:6">
      <c r="D6465" s="32"/>
      <c r="F6465" s="32"/>
    </row>
    <row r="6466" spans="4:6">
      <c r="D6466" s="32"/>
      <c r="F6466" s="32"/>
    </row>
    <row r="6467" spans="4:6">
      <c r="D6467" s="32"/>
      <c r="F6467" s="32"/>
    </row>
    <row r="6468" spans="4:6">
      <c r="D6468" s="32"/>
      <c r="F6468" s="32"/>
    </row>
    <row r="6469" spans="4:6">
      <c r="D6469" s="32"/>
      <c r="F6469" s="32"/>
    </row>
    <row r="6470" spans="4:6">
      <c r="D6470" s="32"/>
      <c r="F6470" s="32"/>
    </row>
    <row r="6471" spans="4:6">
      <c r="D6471" s="32"/>
      <c r="F6471" s="32"/>
    </row>
    <row r="6472" spans="4:6">
      <c r="D6472" s="32"/>
      <c r="F6472" s="32"/>
    </row>
    <row r="6473" spans="4:6">
      <c r="D6473" s="32"/>
      <c r="F6473" s="32"/>
    </row>
    <row r="6474" spans="4:6">
      <c r="D6474" s="32"/>
      <c r="F6474" s="32"/>
    </row>
    <row r="6475" spans="4:6">
      <c r="D6475" s="32"/>
      <c r="F6475" s="32"/>
    </row>
    <row r="6476" spans="4:6">
      <c r="D6476" s="32"/>
      <c r="F6476" s="32"/>
    </row>
    <row r="6477" spans="4:6">
      <c r="D6477" s="32"/>
      <c r="F6477" s="32"/>
    </row>
    <row r="6478" spans="4:6">
      <c r="D6478" s="32"/>
      <c r="F6478" s="32"/>
    </row>
    <row r="6479" spans="4:6">
      <c r="D6479" s="32"/>
      <c r="F6479" s="32"/>
    </row>
    <row r="6480" spans="4:6">
      <c r="D6480" s="32"/>
      <c r="F6480" s="32"/>
    </row>
    <row r="6481" spans="4:6">
      <c r="D6481" s="32"/>
      <c r="F6481" s="32"/>
    </row>
    <row r="6482" spans="4:6">
      <c r="D6482" s="32"/>
      <c r="F6482" s="32"/>
    </row>
    <row r="6483" spans="4:6">
      <c r="D6483" s="32"/>
      <c r="F6483" s="32"/>
    </row>
    <row r="6484" spans="4:6">
      <c r="D6484" s="32"/>
      <c r="F6484" s="32"/>
    </row>
    <row r="6485" spans="4:6">
      <c r="D6485" s="32"/>
      <c r="F6485" s="32"/>
    </row>
    <row r="6486" spans="4:6">
      <c r="D6486" s="32"/>
      <c r="F6486" s="32"/>
    </row>
    <row r="6487" spans="4:6">
      <c r="D6487" s="32"/>
      <c r="F6487" s="32"/>
    </row>
    <row r="6488" spans="4:6">
      <c r="D6488" s="32"/>
      <c r="F6488" s="32"/>
    </row>
    <row r="6489" spans="4:6">
      <c r="D6489" s="32"/>
      <c r="F6489" s="32"/>
    </row>
    <row r="6490" spans="4:6">
      <c r="D6490" s="32"/>
      <c r="F6490" s="32"/>
    </row>
    <row r="6491" spans="4:6">
      <c r="D6491" s="32"/>
      <c r="F6491" s="32"/>
    </row>
    <row r="6492" spans="4:6">
      <c r="D6492" s="32"/>
      <c r="F6492" s="32"/>
    </row>
    <row r="6493" spans="4:6">
      <c r="D6493" s="32"/>
      <c r="F6493" s="32"/>
    </row>
    <row r="6494" spans="4:6">
      <c r="D6494" s="32"/>
      <c r="F6494" s="32"/>
    </row>
    <row r="6495" spans="4:6">
      <c r="D6495" s="32"/>
      <c r="F6495" s="32"/>
    </row>
    <row r="6496" spans="4:6">
      <c r="D6496" s="32"/>
      <c r="F6496" s="32"/>
    </row>
    <row r="6497" spans="4:6">
      <c r="D6497" s="32"/>
      <c r="F6497" s="32"/>
    </row>
    <row r="6498" spans="4:6">
      <c r="D6498" s="32"/>
      <c r="F6498" s="32"/>
    </row>
    <row r="6499" spans="4:6">
      <c r="D6499" s="32"/>
      <c r="F6499" s="32"/>
    </row>
    <row r="6500" spans="4:6">
      <c r="D6500" s="32"/>
      <c r="F6500" s="32"/>
    </row>
    <row r="6501" spans="4:6">
      <c r="D6501" s="32"/>
      <c r="F6501" s="32"/>
    </row>
    <row r="6502" spans="4:6">
      <c r="D6502" s="32"/>
      <c r="F6502" s="32"/>
    </row>
    <row r="6503" spans="4:6">
      <c r="D6503" s="32"/>
      <c r="F6503" s="32"/>
    </row>
    <row r="6504" spans="4:6">
      <c r="D6504" s="32"/>
      <c r="F6504" s="32"/>
    </row>
    <row r="6505" spans="4:6">
      <c r="D6505" s="32"/>
      <c r="F6505" s="32"/>
    </row>
    <row r="6506" spans="4:6">
      <c r="D6506" s="32"/>
      <c r="F6506" s="32"/>
    </row>
    <row r="6507" spans="4:6">
      <c r="D6507" s="32"/>
      <c r="F6507" s="32"/>
    </row>
    <row r="6508" spans="4:6">
      <c r="D6508" s="32"/>
      <c r="F6508" s="32"/>
    </row>
    <row r="6509" spans="4:6">
      <c r="D6509" s="32"/>
      <c r="F6509" s="32"/>
    </row>
    <row r="6510" spans="4:6">
      <c r="D6510" s="32"/>
      <c r="F6510" s="32"/>
    </row>
    <row r="6511" spans="4:6">
      <c r="D6511" s="32"/>
      <c r="F6511" s="32"/>
    </row>
    <row r="6512" spans="4:6">
      <c r="D6512" s="32"/>
      <c r="F6512" s="32"/>
    </row>
    <row r="6513" spans="4:6">
      <c r="D6513" s="32"/>
      <c r="F6513" s="32"/>
    </row>
    <row r="6514" spans="4:6">
      <c r="D6514" s="32"/>
      <c r="F6514" s="32"/>
    </row>
    <row r="6515" spans="4:6">
      <c r="D6515" s="32"/>
      <c r="F6515" s="32"/>
    </row>
    <row r="6516" spans="4:6">
      <c r="D6516" s="32"/>
      <c r="F6516" s="32"/>
    </row>
    <row r="6517" spans="4:6">
      <c r="D6517" s="32"/>
      <c r="F6517" s="32"/>
    </row>
    <row r="6518" spans="4:6">
      <c r="D6518" s="32"/>
      <c r="F6518" s="32"/>
    </row>
    <row r="6519" spans="4:6">
      <c r="D6519" s="32"/>
      <c r="F6519" s="32"/>
    </row>
    <row r="6520" spans="4:6">
      <c r="D6520" s="32"/>
      <c r="F6520" s="32"/>
    </row>
    <row r="6521" spans="4:6">
      <c r="D6521" s="32"/>
      <c r="F6521" s="32"/>
    </row>
    <row r="6522" spans="4:6">
      <c r="D6522" s="32"/>
      <c r="F6522" s="32"/>
    </row>
    <row r="6523" spans="4:6">
      <c r="D6523" s="32"/>
      <c r="F6523" s="32"/>
    </row>
    <row r="6524" spans="4:6">
      <c r="D6524" s="32"/>
      <c r="F6524" s="32"/>
    </row>
    <row r="6525" spans="4:6">
      <c r="D6525" s="32"/>
      <c r="F6525" s="32"/>
    </row>
    <row r="6526" spans="4:6">
      <c r="D6526" s="32"/>
      <c r="F6526" s="32"/>
    </row>
    <row r="6527" spans="4:6">
      <c r="D6527" s="32"/>
      <c r="F6527" s="32"/>
    </row>
    <row r="6528" spans="4:6">
      <c r="D6528" s="32"/>
      <c r="F6528" s="32"/>
    </row>
    <row r="6529" spans="4:6">
      <c r="D6529" s="32"/>
      <c r="F6529" s="32"/>
    </row>
    <row r="6530" spans="4:6">
      <c r="D6530" s="32"/>
      <c r="F6530" s="32"/>
    </row>
    <row r="6531" spans="4:6">
      <c r="D6531" s="32"/>
      <c r="F6531" s="32"/>
    </row>
    <row r="6532" spans="4:6">
      <c r="D6532" s="32"/>
      <c r="F6532" s="32"/>
    </row>
    <row r="6533" spans="4:6">
      <c r="D6533" s="32"/>
      <c r="F6533" s="32"/>
    </row>
    <row r="6534" spans="4:6">
      <c r="D6534" s="32"/>
      <c r="F6534" s="32"/>
    </row>
    <row r="6535" spans="4:6">
      <c r="D6535" s="32"/>
      <c r="F6535" s="32"/>
    </row>
    <row r="6536" spans="4:6">
      <c r="D6536" s="32"/>
      <c r="F6536" s="32"/>
    </row>
    <row r="6537" spans="4:6">
      <c r="D6537" s="32"/>
      <c r="F6537" s="32"/>
    </row>
    <row r="6538" spans="4:6">
      <c r="D6538" s="32"/>
      <c r="F6538" s="32"/>
    </row>
    <row r="6539" spans="4:6">
      <c r="D6539" s="32"/>
      <c r="F6539" s="32"/>
    </row>
    <row r="6540" spans="4:6">
      <c r="D6540" s="32"/>
      <c r="F6540" s="32"/>
    </row>
    <row r="6541" spans="4:6">
      <c r="D6541" s="32"/>
      <c r="F6541" s="32"/>
    </row>
    <row r="6542" spans="4:6">
      <c r="D6542" s="32"/>
      <c r="F6542" s="32"/>
    </row>
    <row r="6543" spans="4:6">
      <c r="D6543" s="32"/>
      <c r="F6543" s="32"/>
    </row>
    <row r="6544" spans="4:6">
      <c r="D6544" s="32"/>
      <c r="F6544" s="32"/>
    </row>
    <row r="6545" spans="4:6">
      <c r="D6545" s="32"/>
      <c r="F6545" s="32"/>
    </row>
    <row r="6546" spans="4:6">
      <c r="D6546" s="32"/>
      <c r="F6546" s="32"/>
    </row>
    <row r="6547" spans="4:6">
      <c r="D6547" s="32"/>
      <c r="F6547" s="32"/>
    </row>
    <row r="6548" spans="4:6">
      <c r="D6548" s="32"/>
      <c r="F6548" s="32"/>
    </row>
    <row r="6549" spans="4:6">
      <c r="D6549" s="32"/>
      <c r="F6549" s="32"/>
    </row>
    <row r="6550" spans="4:6">
      <c r="D6550" s="32"/>
      <c r="F6550" s="32"/>
    </row>
    <row r="6551" spans="4:6">
      <c r="D6551" s="32"/>
      <c r="F6551" s="32"/>
    </row>
    <row r="6552" spans="4:6">
      <c r="D6552" s="32"/>
      <c r="F6552" s="32"/>
    </row>
    <row r="6553" spans="4:6">
      <c r="D6553" s="32"/>
      <c r="F6553" s="32"/>
    </row>
    <row r="6554" spans="4:6">
      <c r="D6554" s="32"/>
      <c r="F6554" s="32"/>
    </row>
    <row r="6555" spans="4:6">
      <c r="D6555" s="32"/>
      <c r="F6555" s="32"/>
    </row>
    <row r="6556" spans="4:6">
      <c r="D6556" s="32"/>
      <c r="F6556" s="32"/>
    </row>
    <row r="6557" spans="4:6">
      <c r="D6557" s="32"/>
      <c r="F6557" s="32"/>
    </row>
    <row r="6558" spans="4:6">
      <c r="D6558" s="32"/>
      <c r="F6558" s="32"/>
    </row>
    <row r="6559" spans="4:6">
      <c r="D6559" s="32"/>
      <c r="F6559" s="32"/>
    </row>
    <row r="6560" spans="4:6">
      <c r="D6560" s="32"/>
      <c r="F6560" s="32"/>
    </row>
    <row r="6561" spans="4:6">
      <c r="D6561" s="32"/>
      <c r="F6561" s="32"/>
    </row>
    <row r="6562" spans="4:6">
      <c r="D6562" s="32"/>
      <c r="F6562" s="32"/>
    </row>
    <row r="6563" spans="4:6">
      <c r="D6563" s="32"/>
      <c r="F6563" s="32"/>
    </row>
    <row r="6564" spans="4:6">
      <c r="D6564" s="32"/>
      <c r="F6564" s="32"/>
    </row>
    <row r="6565" spans="4:6">
      <c r="D6565" s="32"/>
      <c r="F6565" s="32"/>
    </row>
    <row r="6566" spans="4:6">
      <c r="D6566" s="32"/>
      <c r="F6566" s="32"/>
    </row>
    <row r="6567" spans="4:6">
      <c r="D6567" s="32"/>
      <c r="F6567" s="32"/>
    </row>
    <row r="6568" spans="4:6">
      <c r="D6568" s="32"/>
      <c r="F6568" s="32"/>
    </row>
    <row r="6569" spans="4:6">
      <c r="D6569" s="32"/>
      <c r="F6569" s="32"/>
    </row>
    <row r="6570" spans="4:6">
      <c r="D6570" s="32"/>
      <c r="F6570" s="32"/>
    </row>
    <row r="6571" spans="4:6">
      <c r="D6571" s="32"/>
      <c r="F6571" s="32"/>
    </row>
    <row r="6572" spans="4:6">
      <c r="D6572" s="32"/>
      <c r="F6572" s="32"/>
    </row>
    <row r="6573" spans="4:6">
      <c r="D6573" s="32"/>
      <c r="F6573" s="32"/>
    </row>
    <row r="6574" spans="4:6">
      <c r="D6574" s="32"/>
      <c r="F6574" s="32"/>
    </row>
    <row r="6575" spans="4:6">
      <c r="D6575" s="32"/>
      <c r="F6575" s="32"/>
    </row>
    <row r="6576" spans="4:6">
      <c r="D6576" s="32"/>
      <c r="F6576" s="32"/>
    </row>
    <row r="6577" spans="4:6">
      <c r="D6577" s="32"/>
      <c r="F6577" s="32"/>
    </row>
    <row r="6578" spans="4:6">
      <c r="D6578" s="32"/>
      <c r="F6578" s="32"/>
    </row>
    <row r="6579" spans="4:6">
      <c r="D6579" s="32"/>
      <c r="F6579" s="32"/>
    </row>
    <row r="6580" spans="4:6">
      <c r="D6580" s="32"/>
      <c r="F6580" s="32"/>
    </row>
    <row r="6581" spans="4:6">
      <c r="D6581" s="32"/>
      <c r="F6581" s="32"/>
    </row>
    <row r="6582" spans="4:6">
      <c r="D6582" s="32"/>
      <c r="F6582" s="32"/>
    </row>
    <row r="6583" spans="4:6">
      <c r="D6583" s="32"/>
      <c r="F6583" s="32"/>
    </row>
    <row r="6584" spans="4:6">
      <c r="D6584" s="32"/>
      <c r="F6584" s="32"/>
    </row>
    <row r="6585" spans="4:6">
      <c r="D6585" s="32"/>
      <c r="F6585" s="32"/>
    </row>
    <row r="6586" spans="4:6">
      <c r="D6586" s="32"/>
      <c r="F6586" s="32"/>
    </row>
    <row r="6587" spans="4:6">
      <c r="D6587" s="32"/>
      <c r="F6587" s="32"/>
    </row>
    <row r="6588" spans="4:6">
      <c r="D6588" s="32"/>
      <c r="F6588" s="32"/>
    </row>
    <row r="6589" spans="4:6">
      <c r="D6589" s="32"/>
      <c r="F6589" s="32"/>
    </row>
    <row r="6590" spans="4:6">
      <c r="D6590" s="32"/>
      <c r="F6590" s="32"/>
    </row>
    <row r="6591" spans="4:6">
      <c r="D6591" s="32"/>
      <c r="F6591" s="32"/>
    </row>
    <row r="6592" spans="4:6">
      <c r="D6592" s="32"/>
      <c r="F6592" s="32"/>
    </row>
    <row r="6593" spans="4:6">
      <c r="D6593" s="32"/>
      <c r="F6593" s="32"/>
    </row>
    <row r="6594" spans="4:6">
      <c r="D6594" s="32"/>
      <c r="F6594" s="32"/>
    </row>
    <row r="6595" spans="4:6">
      <c r="D6595" s="32"/>
      <c r="F6595" s="32"/>
    </row>
    <row r="6596" spans="4:6">
      <c r="D6596" s="32"/>
      <c r="F6596" s="32"/>
    </row>
    <row r="6597" spans="4:6">
      <c r="D6597" s="32"/>
      <c r="F6597" s="32"/>
    </row>
    <row r="6598" spans="4:6">
      <c r="D6598" s="32"/>
      <c r="F6598" s="32"/>
    </row>
    <row r="6599" spans="4:6">
      <c r="D6599" s="32"/>
      <c r="F6599" s="32"/>
    </row>
    <row r="6600" spans="4:6">
      <c r="D6600" s="32"/>
      <c r="F6600" s="32"/>
    </row>
    <row r="6601" spans="4:6">
      <c r="D6601" s="32"/>
      <c r="F6601" s="32"/>
    </row>
    <row r="6602" spans="4:6">
      <c r="D6602" s="32"/>
      <c r="F6602" s="32"/>
    </row>
    <row r="6603" spans="4:6">
      <c r="D6603" s="32"/>
      <c r="F6603" s="32"/>
    </row>
    <row r="6604" spans="4:6">
      <c r="D6604" s="32"/>
      <c r="F6604" s="32"/>
    </row>
    <row r="6605" spans="4:6">
      <c r="D6605" s="32"/>
      <c r="F6605" s="32"/>
    </row>
    <row r="6606" spans="4:6">
      <c r="D6606" s="32"/>
      <c r="F6606" s="32"/>
    </row>
    <row r="6607" spans="4:6">
      <c r="D6607" s="32"/>
      <c r="F6607" s="32"/>
    </row>
    <row r="6608" spans="4:6">
      <c r="D6608" s="32"/>
      <c r="F6608" s="32"/>
    </row>
    <row r="6609" spans="4:6">
      <c r="D6609" s="32"/>
      <c r="F6609" s="32"/>
    </row>
    <row r="6610" spans="4:6">
      <c r="D6610" s="32"/>
      <c r="F6610" s="32"/>
    </row>
    <row r="6611" spans="4:6">
      <c r="D6611" s="32"/>
      <c r="F6611" s="32"/>
    </row>
    <row r="6612" spans="4:6">
      <c r="D6612" s="32"/>
      <c r="F6612" s="32"/>
    </row>
    <row r="6613" spans="4:6">
      <c r="D6613" s="32"/>
      <c r="F6613" s="32"/>
    </row>
    <row r="6614" spans="4:6">
      <c r="D6614" s="32"/>
      <c r="F6614" s="32"/>
    </row>
    <row r="6615" spans="4:6">
      <c r="D6615" s="32"/>
      <c r="F6615" s="32"/>
    </row>
    <row r="6616" spans="4:6">
      <c r="D6616" s="32"/>
      <c r="F6616" s="32"/>
    </row>
    <row r="6617" spans="4:6">
      <c r="D6617" s="32"/>
      <c r="F6617" s="32"/>
    </row>
    <row r="6618" spans="4:6">
      <c r="D6618" s="32"/>
      <c r="F6618" s="32"/>
    </row>
    <row r="6619" spans="4:6">
      <c r="D6619" s="32"/>
      <c r="F6619" s="32"/>
    </row>
    <row r="6620" spans="4:6">
      <c r="D6620" s="32"/>
      <c r="F6620" s="32"/>
    </row>
    <row r="6621" spans="4:6">
      <c r="D6621" s="32"/>
      <c r="F6621" s="32"/>
    </row>
    <row r="6622" spans="4:6">
      <c r="D6622" s="32"/>
      <c r="F6622" s="32"/>
    </row>
    <row r="6623" spans="4:6">
      <c r="D6623" s="32"/>
      <c r="F6623" s="32"/>
    </row>
    <row r="6624" spans="4:6">
      <c r="D6624" s="32"/>
      <c r="F6624" s="32"/>
    </row>
    <row r="6625" spans="4:6">
      <c r="D6625" s="32"/>
      <c r="F6625" s="32"/>
    </row>
    <row r="6626" spans="4:6">
      <c r="D6626" s="32"/>
      <c r="F6626" s="32"/>
    </row>
    <row r="6627" spans="4:6">
      <c r="D6627" s="32"/>
      <c r="F6627" s="32"/>
    </row>
    <row r="6628" spans="4:6">
      <c r="D6628" s="32"/>
      <c r="F6628" s="32"/>
    </row>
    <row r="6629" spans="4:6">
      <c r="D6629" s="32"/>
      <c r="F6629" s="32"/>
    </row>
    <row r="6630" spans="4:6">
      <c r="D6630" s="32"/>
      <c r="F6630" s="32"/>
    </row>
    <row r="6631" spans="4:6">
      <c r="D6631" s="32"/>
      <c r="F6631" s="32"/>
    </row>
    <row r="6632" spans="4:6">
      <c r="D6632" s="32"/>
      <c r="F6632" s="32"/>
    </row>
    <row r="6633" spans="4:6">
      <c r="D6633" s="32"/>
      <c r="F6633" s="32"/>
    </row>
    <row r="6634" spans="4:6">
      <c r="D6634" s="32"/>
      <c r="F6634" s="32"/>
    </row>
    <row r="6635" spans="4:6">
      <c r="D6635" s="32"/>
      <c r="F6635" s="32"/>
    </row>
    <row r="6636" spans="4:6">
      <c r="D6636" s="32"/>
      <c r="F6636" s="32"/>
    </row>
    <row r="6637" spans="4:6">
      <c r="D6637" s="32"/>
      <c r="F6637" s="32"/>
    </row>
    <row r="6638" spans="4:6">
      <c r="D6638" s="32"/>
      <c r="F6638" s="32"/>
    </row>
    <row r="6639" spans="4:6">
      <c r="D6639" s="32"/>
      <c r="F6639" s="32"/>
    </row>
    <row r="6640" spans="4:6">
      <c r="D6640" s="32"/>
      <c r="F6640" s="32"/>
    </row>
    <row r="6641" spans="4:6">
      <c r="D6641" s="32"/>
      <c r="F6641" s="32"/>
    </row>
    <row r="6642" spans="4:6">
      <c r="D6642" s="32"/>
      <c r="F6642" s="32"/>
    </row>
    <row r="6643" spans="4:6">
      <c r="D6643" s="32"/>
      <c r="F6643" s="32"/>
    </row>
    <row r="6644" spans="4:6">
      <c r="D6644" s="32"/>
      <c r="F6644" s="32"/>
    </row>
    <row r="6645" spans="4:6">
      <c r="D6645" s="32"/>
      <c r="F6645" s="32"/>
    </row>
    <row r="6646" spans="4:6">
      <c r="D6646" s="32"/>
      <c r="F6646" s="32"/>
    </row>
    <row r="6647" spans="4:6">
      <c r="D6647" s="32"/>
      <c r="F6647" s="32"/>
    </row>
    <row r="6648" spans="4:6">
      <c r="D6648" s="32"/>
      <c r="F6648" s="32"/>
    </row>
    <row r="6649" spans="4:6">
      <c r="D6649" s="32"/>
      <c r="F6649" s="32"/>
    </row>
    <row r="6650" spans="4:6">
      <c r="D6650" s="32"/>
      <c r="F6650" s="32"/>
    </row>
    <row r="6651" spans="4:6">
      <c r="D6651" s="32"/>
      <c r="F6651" s="32"/>
    </row>
    <row r="6652" spans="4:6">
      <c r="D6652" s="32"/>
      <c r="F6652" s="32"/>
    </row>
    <row r="6653" spans="4:6">
      <c r="D6653" s="32"/>
      <c r="F6653" s="32"/>
    </row>
    <row r="6654" spans="4:6">
      <c r="D6654" s="32"/>
      <c r="F6654" s="32"/>
    </row>
    <row r="6655" spans="4:6">
      <c r="D6655" s="32"/>
      <c r="F6655" s="32"/>
    </row>
    <row r="6656" spans="4:6">
      <c r="D6656" s="32"/>
      <c r="F6656" s="32"/>
    </row>
    <row r="6657" spans="4:6">
      <c r="D6657" s="32"/>
      <c r="F6657" s="32"/>
    </row>
    <row r="6658" spans="4:6">
      <c r="D6658" s="32"/>
      <c r="F6658" s="32"/>
    </row>
    <row r="6659" spans="4:6">
      <c r="D6659" s="32"/>
      <c r="F6659" s="32"/>
    </row>
    <row r="6660" spans="4:6">
      <c r="D6660" s="32"/>
      <c r="F6660" s="32"/>
    </row>
    <row r="6661" spans="4:6">
      <c r="D6661" s="32"/>
      <c r="F6661" s="32"/>
    </row>
    <row r="6662" spans="4:6">
      <c r="D6662" s="32"/>
      <c r="F6662" s="32"/>
    </row>
    <row r="6663" spans="4:6">
      <c r="D6663" s="32"/>
      <c r="F6663" s="32"/>
    </row>
    <row r="6664" spans="4:6">
      <c r="D6664" s="32"/>
      <c r="F6664" s="32"/>
    </row>
    <row r="6665" spans="4:6">
      <c r="D6665" s="32"/>
      <c r="F6665" s="32"/>
    </row>
    <row r="6666" spans="4:6">
      <c r="D6666" s="32"/>
      <c r="F6666" s="32"/>
    </row>
    <row r="6667" spans="4:6">
      <c r="D6667" s="32"/>
      <c r="F6667" s="32"/>
    </row>
    <row r="6668" spans="4:6">
      <c r="D6668" s="32"/>
      <c r="F6668" s="32"/>
    </row>
    <row r="6669" spans="4:6">
      <c r="D6669" s="32"/>
      <c r="F6669" s="32"/>
    </row>
    <row r="6670" spans="4:6">
      <c r="D6670" s="32"/>
      <c r="F6670" s="32"/>
    </row>
    <row r="6671" spans="4:6">
      <c r="D6671" s="32"/>
      <c r="F6671" s="32"/>
    </row>
    <row r="6672" spans="4:6">
      <c r="D6672" s="32"/>
      <c r="F6672" s="32"/>
    </row>
    <row r="6673" spans="4:6">
      <c r="D6673" s="32"/>
      <c r="F6673" s="32"/>
    </row>
    <row r="6674" spans="4:6">
      <c r="D6674" s="32"/>
      <c r="F6674" s="32"/>
    </row>
    <row r="6675" spans="4:6">
      <c r="D6675" s="32"/>
      <c r="F6675" s="32"/>
    </row>
    <row r="6676" spans="4:6">
      <c r="D6676" s="32"/>
      <c r="F6676" s="32"/>
    </row>
    <row r="6677" spans="4:6">
      <c r="D6677" s="32"/>
      <c r="F6677" s="32"/>
    </row>
    <row r="6678" spans="4:6">
      <c r="D6678" s="32"/>
      <c r="F6678" s="32"/>
    </row>
    <row r="6679" spans="4:6">
      <c r="D6679" s="32"/>
      <c r="F6679" s="32"/>
    </row>
    <row r="6680" spans="4:6">
      <c r="D6680" s="32"/>
      <c r="F6680" s="32"/>
    </row>
    <row r="6681" spans="4:6">
      <c r="D6681" s="32"/>
      <c r="F6681" s="32"/>
    </row>
    <row r="6682" spans="4:6">
      <c r="D6682" s="32"/>
      <c r="F6682" s="32"/>
    </row>
    <row r="6683" spans="4:6">
      <c r="D6683" s="32"/>
      <c r="F6683" s="32"/>
    </row>
    <row r="6684" spans="4:6">
      <c r="D6684" s="32"/>
      <c r="F6684" s="32"/>
    </row>
    <row r="6685" spans="4:6">
      <c r="D6685" s="32"/>
      <c r="F6685" s="32"/>
    </row>
    <row r="6686" spans="4:6">
      <c r="D6686" s="32"/>
      <c r="F6686" s="32"/>
    </row>
    <row r="6687" spans="4:6">
      <c r="D6687" s="32"/>
      <c r="F6687" s="32"/>
    </row>
    <row r="6688" spans="4:6">
      <c r="D6688" s="32"/>
      <c r="F6688" s="32"/>
    </row>
    <row r="6689" spans="4:6">
      <c r="D6689" s="32"/>
      <c r="F6689" s="32"/>
    </row>
    <row r="6690" spans="4:6">
      <c r="D6690" s="32"/>
      <c r="F6690" s="32"/>
    </row>
    <row r="6691" spans="4:6">
      <c r="D6691" s="32"/>
      <c r="F6691" s="32"/>
    </row>
    <row r="6692" spans="4:6">
      <c r="D6692" s="32"/>
      <c r="F6692" s="32"/>
    </row>
    <row r="6693" spans="4:6">
      <c r="D6693" s="32"/>
      <c r="F6693" s="32"/>
    </row>
    <row r="6694" spans="4:6">
      <c r="D6694" s="32"/>
      <c r="F6694" s="32"/>
    </row>
    <row r="6695" spans="4:6">
      <c r="D6695" s="32"/>
      <c r="F6695" s="32"/>
    </row>
    <row r="6696" spans="4:6">
      <c r="D6696" s="32"/>
      <c r="F6696" s="32"/>
    </row>
    <row r="6697" spans="4:6">
      <c r="D6697" s="32"/>
      <c r="F6697" s="32"/>
    </row>
    <row r="6698" spans="4:6">
      <c r="D6698" s="32"/>
      <c r="F6698" s="32"/>
    </row>
    <row r="6699" spans="4:6">
      <c r="D6699" s="32"/>
      <c r="F6699" s="32"/>
    </row>
    <row r="6700" spans="4:6">
      <c r="D6700" s="32"/>
      <c r="F6700" s="32"/>
    </row>
    <row r="6701" spans="4:6">
      <c r="D6701" s="32"/>
      <c r="F6701" s="32"/>
    </row>
    <row r="6702" spans="4:6">
      <c r="D6702" s="32"/>
      <c r="F6702" s="32"/>
    </row>
    <row r="6703" spans="4:6">
      <c r="D6703" s="32"/>
      <c r="F6703" s="32"/>
    </row>
    <row r="6704" spans="4:6">
      <c r="D6704" s="32"/>
      <c r="F6704" s="32"/>
    </row>
    <row r="6705" spans="4:6">
      <c r="D6705" s="32"/>
      <c r="F6705" s="32"/>
    </row>
    <row r="6706" spans="4:6">
      <c r="D6706" s="32"/>
      <c r="F6706" s="32"/>
    </row>
    <row r="6707" spans="4:6">
      <c r="D6707" s="32"/>
      <c r="F6707" s="32"/>
    </row>
    <row r="6708" spans="4:6">
      <c r="D6708" s="32"/>
      <c r="F6708" s="32"/>
    </row>
    <row r="6709" spans="4:6">
      <c r="D6709" s="32"/>
      <c r="F6709" s="32"/>
    </row>
    <row r="6710" spans="4:6">
      <c r="D6710" s="32"/>
      <c r="F6710" s="32"/>
    </row>
    <row r="6711" spans="4:6">
      <c r="D6711" s="32"/>
      <c r="F6711" s="32"/>
    </row>
    <row r="6712" spans="4:6">
      <c r="D6712" s="32"/>
      <c r="F6712" s="32"/>
    </row>
    <row r="6713" spans="4:6">
      <c r="D6713" s="32"/>
      <c r="F6713" s="32"/>
    </row>
    <row r="6714" spans="4:6">
      <c r="D6714" s="32"/>
      <c r="F6714" s="32"/>
    </row>
    <row r="6715" spans="4:6">
      <c r="D6715" s="32"/>
      <c r="F6715" s="32"/>
    </row>
    <row r="6716" spans="4:6">
      <c r="D6716" s="32"/>
      <c r="F6716" s="32"/>
    </row>
    <row r="6717" spans="4:6">
      <c r="D6717" s="32"/>
      <c r="F6717" s="32"/>
    </row>
    <row r="6718" spans="4:6">
      <c r="D6718" s="32"/>
      <c r="F6718" s="32"/>
    </row>
    <row r="6719" spans="4:6">
      <c r="D6719" s="32"/>
      <c r="F6719" s="32"/>
    </row>
    <row r="6720" spans="4:6">
      <c r="D6720" s="32"/>
      <c r="F6720" s="32"/>
    </row>
    <row r="6721" spans="4:6">
      <c r="D6721" s="32"/>
      <c r="F6721" s="32"/>
    </row>
    <row r="6722" spans="4:6">
      <c r="D6722" s="32"/>
      <c r="F6722" s="32"/>
    </row>
    <row r="6723" spans="4:6">
      <c r="D6723" s="32"/>
      <c r="F6723" s="32"/>
    </row>
    <row r="6724" spans="4:6">
      <c r="D6724" s="32"/>
      <c r="F6724" s="32"/>
    </row>
    <row r="6725" spans="4:6">
      <c r="D6725" s="32"/>
      <c r="F6725" s="32"/>
    </row>
    <row r="6726" spans="4:6">
      <c r="D6726" s="32"/>
      <c r="F6726" s="32"/>
    </row>
    <row r="6727" spans="4:6">
      <c r="D6727" s="32"/>
      <c r="F6727" s="32"/>
    </row>
    <row r="6728" spans="4:6">
      <c r="D6728" s="32"/>
      <c r="F6728" s="32"/>
    </row>
    <row r="6729" spans="4:6">
      <c r="D6729" s="32"/>
      <c r="F6729" s="32"/>
    </row>
    <row r="6730" spans="4:6">
      <c r="D6730" s="32"/>
      <c r="F6730" s="32"/>
    </row>
    <row r="6731" spans="4:6">
      <c r="D6731" s="32"/>
      <c r="F6731" s="32"/>
    </row>
    <row r="6732" spans="4:6">
      <c r="D6732" s="32"/>
      <c r="F6732" s="32"/>
    </row>
    <row r="6733" spans="4:6">
      <c r="D6733" s="32"/>
      <c r="F6733" s="32"/>
    </row>
    <row r="6734" spans="4:6">
      <c r="D6734" s="32"/>
      <c r="F6734" s="32"/>
    </row>
    <row r="6735" spans="4:6">
      <c r="D6735" s="32"/>
      <c r="F6735" s="32"/>
    </row>
    <row r="6736" spans="4:6">
      <c r="D6736" s="32"/>
      <c r="F6736" s="32"/>
    </row>
    <row r="6737" spans="4:6">
      <c r="D6737" s="32"/>
      <c r="F6737" s="32"/>
    </row>
    <row r="6738" spans="4:6">
      <c r="D6738" s="32"/>
      <c r="F6738" s="32"/>
    </row>
    <row r="6739" spans="4:6">
      <c r="D6739" s="32"/>
      <c r="F6739" s="32"/>
    </row>
    <row r="6740" spans="4:6">
      <c r="D6740" s="32"/>
      <c r="F6740" s="32"/>
    </row>
    <row r="6741" spans="4:6">
      <c r="D6741" s="32"/>
      <c r="F6741" s="32"/>
    </row>
    <row r="6742" spans="4:6">
      <c r="D6742" s="32"/>
      <c r="F6742" s="32"/>
    </row>
    <row r="6743" spans="4:6">
      <c r="D6743" s="32"/>
      <c r="F6743" s="32"/>
    </row>
    <row r="6744" spans="4:6">
      <c r="D6744" s="32"/>
      <c r="F6744" s="32"/>
    </row>
    <row r="6745" spans="4:6">
      <c r="D6745" s="32"/>
      <c r="F6745" s="32"/>
    </row>
    <row r="6746" spans="4:6">
      <c r="D6746" s="32"/>
      <c r="F6746" s="32"/>
    </row>
    <row r="6747" spans="4:6">
      <c r="D6747" s="32"/>
      <c r="F6747" s="32"/>
    </row>
    <row r="6748" spans="4:6">
      <c r="D6748" s="32"/>
      <c r="F6748" s="32"/>
    </row>
    <row r="6749" spans="4:6">
      <c r="D6749" s="32"/>
      <c r="F6749" s="32"/>
    </row>
    <row r="6750" spans="4:6">
      <c r="D6750" s="32"/>
      <c r="F6750" s="32"/>
    </row>
    <row r="6751" spans="4:6">
      <c r="D6751" s="32"/>
      <c r="F6751" s="32"/>
    </row>
    <row r="6752" spans="4:6">
      <c r="D6752" s="32"/>
      <c r="F6752" s="32"/>
    </row>
    <row r="6753" spans="4:6">
      <c r="D6753" s="32"/>
      <c r="F6753" s="32"/>
    </row>
    <row r="6754" spans="4:6">
      <c r="D6754" s="32"/>
      <c r="F6754" s="32"/>
    </row>
    <row r="6755" spans="4:6">
      <c r="D6755" s="32"/>
      <c r="F6755" s="32"/>
    </row>
    <row r="6756" spans="4:6">
      <c r="D6756" s="32"/>
      <c r="F6756" s="32"/>
    </row>
    <row r="6757" spans="4:6">
      <c r="D6757" s="32"/>
      <c r="F6757" s="32"/>
    </row>
    <row r="6758" spans="4:6">
      <c r="D6758" s="32"/>
      <c r="F6758" s="32"/>
    </row>
    <row r="6759" spans="4:6">
      <c r="D6759" s="32"/>
      <c r="F6759" s="32"/>
    </row>
    <row r="6760" spans="4:6">
      <c r="D6760" s="32"/>
      <c r="F6760" s="32"/>
    </row>
    <row r="6761" spans="4:6">
      <c r="D6761" s="32"/>
      <c r="F6761" s="32"/>
    </row>
    <row r="6762" spans="4:6">
      <c r="D6762" s="32"/>
      <c r="F6762" s="32"/>
    </row>
    <row r="6763" spans="4:6">
      <c r="D6763" s="32"/>
      <c r="F6763" s="32"/>
    </row>
    <row r="6764" spans="4:6">
      <c r="D6764" s="32"/>
      <c r="F6764" s="32"/>
    </row>
    <row r="6765" spans="4:6">
      <c r="D6765" s="32"/>
      <c r="F6765" s="32"/>
    </row>
    <row r="6766" spans="4:6">
      <c r="D6766" s="32"/>
      <c r="F6766" s="32"/>
    </row>
    <row r="6767" spans="4:6">
      <c r="D6767" s="32"/>
      <c r="F6767" s="32"/>
    </row>
    <row r="6768" spans="4:6">
      <c r="D6768" s="32"/>
      <c r="F6768" s="32"/>
    </row>
    <row r="6769" spans="4:6">
      <c r="D6769" s="32"/>
      <c r="F6769" s="32"/>
    </row>
    <row r="6770" spans="4:6">
      <c r="D6770" s="32"/>
      <c r="F6770" s="32"/>
    </row>
    <row r="6771" spans="4:6">
      <c r="D6771" s="32"/>
      <c r="F6771" s="32"/>
    </row>
    <row r="6772" spans="4:6">
      <c r="D6772" s="32"/>
      <c r="F6772" s="32"/>
    </row>
    <row r="6773" spans="4:6">
      <c r="D6773" s="32"/>
      <c r="F6773" s="32"/>
    </row>
    <row r="6774" spans="4:6">
      <c r="D6774" s="32"/>
      <c r="F6774" s="32"/>
    </row>
    <row r="6775" spans="4:6">
      <c r="D6775" s="32"/>
      <c r="F6775" s="32"/>
    </row>
    <row r="6776" spans="4:6">
      <c r="D6776" s="32"/>
      <c r="F6776" s="32"/>
    </row>
    <row r="6777" spans="4:6">
      <c r="D6777" s="32"/>
      <c r="F6777" s="32"/>
    </row>
    <row r="6778" spans="4:6">
      <c r="D6778" s="32"/>
      <c r="F6778" s="32"/>
    </row>
    <row r="6779" spans="4:6">
      <c r="D6779" s="32"/>
      <c r="F6779" s="32"/>
    </row>
    <row r="6780" spans="4:6">
      <c r="D6780" s="32"/>
      <c r="F6780" s="32"/>
    </row>
    <row r="6781" spans="4:6">
      <c r="D6781" s="32"/>
      <c r="F6781" s="32"/>
    </row>
    <row r="6782" spans="4:6">
      <c r="D6782" s="32"/>
      <c r="F6782" s="32"/>
    </row>
    <row r="6783" spans="4:6">
      <c r="D6783" s="32"/>
      <c r="F6783" s="32"/>
    </row>
    <row r="6784" spans="4:6">
      <c r="D6784" s="32"/>
      <c r="F6784" s="32"/>
    </row>
    <row r="6785" spans="4:6">
      <c r="D6785" s="32"/>
      <c r="F6785" s="32"/>
    </row>
    <row r="6786" spans="4:6">
      <c r="D6786" s="32"/>
      <c r="F6786" s="32"/>
    </row>
    <row r="6787" spans="4:6">
      <c r="D6787" s="32"/>
      <c r="F6787" s="32"/>
    </row>
    <row r="6788" spans="4:6">
      <c r="D6788" s="32"/>
      <c r="F6788" s="32"/>
    </row>
    <row r="6789" spans="4:6">
      <c r="D6789" s="32"/>
      <c r="F6789" s="32"/>
    </row>
    <row r="6790" spans="4:6">
      <c r="D6790" s="32"/>
      <c r="F6790" s="32"/>
    </row>
    <row r="6791" spans="4:6">
      <c r="D6791" s="32"/>
      <c r="F6791" s="32"/>
    </row>
    <row r="6792" spans="4:6">
      <c r="D6792" s="32"/>
      <c r="F6792" s="32"/>
    </row>
    <row r="6793" spans="4:6">
      <c r="D6793" s="32"/>
      <c r="F6793" s="32"/>
    </row>
    <row r="6794" spans="4:6">
      <c r="D6794" s="32"/>
      <c r="F6794" s="32"/>
    </row>
    <row r="6795" spans="4:6">
      <c r="D6795" s="32"/>
      <c r="F6795" s="32"/>
    </row>
    <row r="6796" spans="4:6">
      <c r="D6796" s="32"/>
      <c r="F6796" s="32"/>
    </row>
    <row r="6797" spans="4:6">
      <c r="D6797" s="32"/>
      <c r="F6797" s="32"/>
    </row>
    <row r="6798" spans="4:6">
      <c r="D6798" s="32"/>
      <c r="F6798" s="32"/>
    </row>
    <row r="6799" spans="4:6">
      <c r="D6799" s="32"/>
      <c r="F6799" s="32"/>
    </row>
    <row r="6800" spans="4:6">
      <c r="D6800" s="32"/>
      <c r="F6800" s="32"/>
    </row>
    <row r="6801" spans="4:6">
      <c r="D6801" s="32"/>
      <c r="F6801" s="32"/>
    </row>
    <row r="6802" spans="4:6">
      <c r="D6802" s="32"/>
      <c r="F6802" s="32"/>
    </row>
    <row r="6803" spans="4:6">
      <c r="D6803" s="32"/>
      <c r="F6803" s="32"/>
    </row>
    <row r="6804" spans="4:6">
      <c r="D6804" s="32"/>
      <c r="F6804" s="32"/>
    </row>
    <row r="6805" spans="4:6">
      <c r="D6805" s="32"/>
      <c r="F6805" s="32"/>
    </row>
    <row r="6806" spans="4:6">
      <c r="D6806" s="32"/>
      <c r="F6806" s="32"/>
    </row>
    <row r="6807" spans="4:6">
      <c r="D6807" s="32"/>
      <c r="F6807" s="32"/>
    </row>
    <row r="6808" spans="4:6">
      <c r="D6808" s="32"/>
      <c r="F6808" s="32"/>
    </row>
    <row r="6809" spans="4:6">
      <c r="D6809" s="32"/>
      <c r="F6809" s="32"/>
    </row>
    <row r="6810" spans="4:6">
      <c r="D6810" s="32"/>
      <c r="F6810" s="32"/>
    </row>
    <row r="6811" spans="4:6">
      <c r="D6811" s="32"/>
      <c r="F6811" s="32"/>
    </row>
    <row r="6812" spans="4:6">
      <c r="D6812" s="32"/>
      <c r="F6812" s="32"/>
    </row>
    <row r="6813" spans="4:6">
      <c r="D6813" s="32"/>
      <c r="F6813" s="32"/>
    </row>
    <row r="6814" spans="4:6">
      <c r="D6814" s="32"/>
      <c r="F6814" s="32"/>
    </row>
    <row r="6815" spans="4:6">
      <c r="D6815" s="32"/>
      <c r="F6815" s="32"/>
    </row>
    <row r="6816" spans="4:6">
      <c r="D6816" s="32"/>
      <c r="F6816" s="32"/>
    </row>
    <row r="6817" spans="4:6">
      <c r="D6817" s="32"/>
      <c r="F6817" s="32"/>
    </row>
    <row r="6818" spans="4:6">
      <c r="D6818" s="32"/>
      <c r="F6818" s="32"/>
    </row>
    <row r="6819" spans="4:6">
      <c r="D6819" s="32"/>
      <c r="F6819" s="32"/>
    </row>
    <row r="6820" spans="4:6">
      <c r="D6820" s="32"/>
      <c r="F6820" s="32"/>
    </row>
    <row r="6821" spans="4:6">
      <c r="D6821" s="32"/>
      <c r="F6821" s="32"/>
    </row>
    <row r="6822" spans="4:6">
      <c r="D6822" s="32"/>
      <c r="F6822" s="32"/>
    </row>
    <row r="6823" spans="4:6">
      <c r="D6823" s="32"/>
      <c r="F6823" s="32"/>
    </row>
    <row r="6824" spans="4:6">
      <c r="D6824" s="32"/>
      <c r="F6824" s="32"/>
    </row>
    <row r="6825" spans="4:6">
      <c r="D6825" s="32"/>
      <c r="F6825" s="32"/>
    </row>
    <row r="6826" spans="4:6">
      <c r="D6826" s="32"/>
      <c r="F6826" s="32"/>
    </row>
    <row r="6827" spans="4:6">
      <c r="D6827" s="32"/>
      <c r="F6827" s="32"/>
    </row>
    <row r="6828" spans="4:6">
      <c r="D6828" s="32"/>
      <c r="F6828" s="32"/>
    </row>
    <row r="6829" spans="4:6">
      <c r="D6829" s="32"/>
      <c r="F6829" s="32"/>
    </row>
    <row r="6830" spans="4:6">
      <c r="D6830" s="32"/>
      <c r="F6830" s="32"/>
    </row>
    <row r="6831" spans="4:6">
      <c r="D6831" s="32"/>
      <c r="F6831" s="32"/>
    </row>
    <row r="6832" spans="4:6">
      <c r="D6832" s="32"/>
      <c r="F6832" s="32"/>
    </row>
    <row r="6833" spans="4:6">
      <c r="D6833" s="32"/>
      <c r="F6833" s="32"/>
    </row>
    <row r="6834" spans="4:6">
      <c r="D6834" s="32"/>
      <c r="F6834" s="32"/>
    </row>
    <row r="6835" spans="4:6">
      <c r="D6835" s="32"/>
      <c r="F6835" s="32"/>
    </row>
    <row r="6836" spans="4:6">
      <c r="D6836" s="32"/>
      <c r="F6836" s="32"/>
    </row>
    <row r="6837" spans="4:6">
      <c r="D6837" s="32"/>
      <c r="F6837" s="32"/>
    </row>
    <row r="6838" spans="4:6">
      <c r="D6838" s="32"/>
      <c r="F6838" s="32"/>
    </row>
    <row r="6839" spans="4:6">
      <c r="D6839" s="32"/>
      <c r="F6839" s="32"/>
    </row>
    <row r="6840" spans="4:6">
      <c r="D6840" s="32"/>
      <c r="F6840" s="32"/>
    </row>
    <row r="6841" spans="4:6">
      <c r="D6841" s="32"/>
      <c r="F6841" s="32"/>
    </row>
    <row r="6842" spans="4:6">
      <c r="D6842" s="32"/>
      <c r="F6842" s="32"/>
    </row>
    <row r="6843" spans="4:6">
      <c r="D6843" s="32"/>
      <c r="F6843" s="32"/>
    </row>
    <row r="6844" spans="4:6">
      <c r="D6844" s="32"/>
      <c r="F6844" s="32"/>
    </row>
    <row r="6845" spans="4:6">
      <c r="D6845" s="32"/>
      <c r="F6845" s="32"/>
    </row>
    <row r="6846" spans="4:6">
      <c r="D6846" s="32"/>
      <c r="F6846" s="32"/>
    </row>
    <row r="6847" spans="4:6">
      <c r="D6847" s="32"/>
      <c r="F6847" s="32"/>
    </row>
    <row r="6848" spans="4:6">
      <c r="D6848" s="32"/>
      <c r="F6848" s="32"/>
    </row>
    <row r="6849" spans="4:6">
      <c r="D6849" s="32"/>
      <c r="F6849" s="32"/>
    </row>
    <row r="6850" spans="4:6">
      <c r="D6850" s="32"/>
      <c r="F6850" s="32"/>
    </row>
    <row r="6851" spans="4:6">
      <c r="D6851" s="32"/>
      <c r="F6851" s="32"/>
    </row>
    <row r="6852" spans="4:6">
      <c r="D6852" s="32"/>
      <c r="F6852" s="32"/>
    </row>
    <row r="6853" spans="4:6">
      <c r="D6853" s="32"/>
      <c r="F6853" s="32"/>
    </row>
    <row r="6854" spans="4:6">
      <c r="D6854" s="32"/>
      <c r="F6854" s="32"/>
    </row>
    <row r="6855" spans="4:6">
      <c r="D6855" s="32"/>
      <c r="F6855" s="32"/>
    </row>
    <row r="6856" spans="4:6">
      <c r="D6856" s="32"/>
      <c r="F6856" s="32"/>
    </row>
    <row r="6857" spans="4:6">
      <c r="D6857" s="32"/>
      <c r="F6857" s="32"/>
    </row>
    <row r="6858" spans="4:6">
      <c r="D6858" s="32"/>
      <c r="F6858" s="32"/>
    </row>
    <row r="6859" spans="4:6">
      <c r="D6859" s="32"/>
      <c r="F6859" s="32"/>
    </row>
    <row r="6860" spans="4:6">
      <c r="D6860" s="32"/>
      <c r="F6860" s="32"/>
    </row>
    <row r="6861" spans="4:6">
      <c r="D6861" s="32"/>
      <c r="F6861" s="32"/>
    </row>
    <row r="6862" spans="4:6">
      <c r="D6862" s="32"/>
      <c r="F6862" s="32"/>
    </row>
    <row r="6863" spans="4:6">
      <c r="D6863" s="32"/>
      <c r="F6863" s="32"/>
    </row>
    <row r="6864" spans="4:6">
      <c r="D6864" s="32"/>
      <c r="F6864" s="32"/>
    </row>
    <row r="6865" spans="4:6">
      <c r="D6865" s="32"/>
      <c r="F6865" s="32"/>
    </row>
    <row r="6866" spans="4:6">
      <c r="D6866" s="32"/>
      <c r="F6866" s="32"/>
    </row>
    <row r="6867" spans="4:6">
      <c r="D6867" s="32"/>
      <c r="F6867" s="32"/>
    </row>
    <row r="6868" spans="4:6">
      <c r="D6868" s="32"/>
      <c r="F6868" s="32"/>
    </row>
    <row r="6869" spans="4:6">
      <c r="D6869" s="32"/>
      <c r="F6869" s="32"/>
    </row>
    <row r="6870" spans="4:6">
      <c r="D6870" s="32"/>
      <c r="F6870" s="32"/>
    </row>
    <row r="6871" spans="4:6">
      <c r="D6871" s="32"/>
      <c r="F6871" s="32"/>
    </row>
    <row r="6872" spans="4:6">
      <c r="D6872" s="32"/>
      <c r="F6872" s="32"/>
    </row>
    <row r="6873" spans="4:6">
      <c r="D6873" s="32"/>
      <c r="F6873" s="32"/>
    </row>
    <row r="6874" spans="4:6">
      <c r="D6874" s="32"/>
      <c r="F6874" s="32"/>
    </row>
    <row r="6875" spans="4:6">
      <c r="D6875" s="32"/>
      <c r="F6875" s="32"/>
    </row>
    <row r="6876" spans="4:6">
      <c r="D6876" s="32"/>
      <c r="F6876" s="32"/>
    </row>
    <row r="6877" spans="4:6">
      <c r="D6877" s="32"/>
      <c r="F6877" s="32"/>
    </row>
    <row r="6878" spans="4:6">
      <c r="D6878" s="32"/>
      <c r="F6878" s="32"/>
    </row>
    <row r="6879" spans="4:6">
      <c r="D6879" s="32"/>
      <c r="F6879" s="32"/>
    </row>
    <row r="6880" spans="4:6">
      <c r="D6880" s="32"/>
      <c r="F6880" s="32"/>
    </row>
    <row r="6881" spans="4:6">
      <c r="D6881" s="32"/>
      <c r="F6881" s="32"/>
    </row>
    <row r="6882" spans="4:6">
      <c r="D6882" s="32"/>
      <c r="F6882" s="32"/>
    </row>
    <row r="6883" spans="4:6">
      <c r="D6883" s="32"/>
      <c r="F6883" s="32"/>
    </row>
    <row r="6884" spans="4:6">
      <c r="D6884" s="32"/>
      <c r="F6884" s="32"/>
    </row>
    <row r="6885" spans="4:6">
      <c r="D6885" s="32"/>
      <c r="F6885" s="32"/>
    </row>
    <row r="6886" spans="4:6">
      <c r="D6886" s="32"/>
      <c r="F6886" s="32"/>
    </row>
    <row r="6887" spans="4:6">
      <c r="D6887" s="32"/>
      <c r="F6887" s="32"/>
    </row>
    <row r="6888" spans="4:6">
      <c r="D6888" s="32"/>
      <c r="F6888" s="32"/>
    </row>
    <row r="6889" spans="4:6">
      <c r="D6889" s="32"/>
      <c r="F6889" s="32"/>
    </row>
    <row r="6890" spans="4:6">
      <c r="D6890" s="32"/>
      <c r="F6890" s="32"/>
    </row>
    <row r="6891" spans="4:6">
      <c r="D6891" s="32"/>
      <c r="F6891" s="32"/>
    </row>
    <row r="6892" spans="4:6">
      <c r="D6892" s="32"/>
      <c r="F6892" s="32"/>
    </row>
    <row r="6893" spans="4:6">
      <c r="D6893" s="32"/>
      <c r="F6893" s="32"/>
    </row>
    <row r="6894" spans="4:6">
      <c r="D6894" s="32"/>
      <c r="F6894" s="32"/>
    </row>
    <row r="6895" spans="4:6">
      <c r="D6895" s="32"/>
      <c r="F6895" s="32"/>
    </row>
    <row r="6896" spans="4:6">
      <c r="D6896" s="32"/>
      <c r="F6896" s="32"/>
    </row>
    <row r="6897" spans="4:6">
      <c r="D6897" s="32"/>
      <c r="F6897" s="32"/>
    </row>
    <row r="6898" spans="4:6">
      <c r="D6898" s="32"/>
      <c r="F6898" s="32"/>
    </row>
    <row r="6899" spans="4:6">
      <c r="D6899" s="32"/>
      <c r="F6899" s="32"/>
    </row>
    <row r="6900" spans="4:6">
      <c r="D6900" s="32"/>
      <c r="F6900" s="32"/>
    </row>
    <row r="6901" spans="4:6">
      <c r="D6901" s="32"/>
      <c r="F6901" s="32"/>
    </row>
    <row r="6902" spans="4:6">
      <c r="D6902" s="32"/>
      <c r="F6902" s="32"/>
    </row>
    <row r="6903" spans="4:6">
      <c r="D6903" s="32"/>
      <c r="F6903" s="32"/>
    </row>
    <row r="6904" spans="4:6">
      <c r="D6904" s="32"/>
      <c r="F6904" s="32"/>
    </row>
    <row r="6905" spans="4:6">
      <c r="D6905" s="32"/>
      <c r="F6905" s="32"/>
    </row>
    <row r="6906" spans="4:6">
      <c r="D6906" s="32"/>
      <c r="F6906" s="32"/>
    </row>
    <row r="6907" spans="4:6">
      <c r="D6907" s="32"/>
      <c r="F6907" s="32"/>
    </row>
    <row r="6908" spans="4:6">
      <c r="D6908" s="32"/>
      <c r="F6908" s="32"/>
    </row>
    <row r="6909" spans="4:6">
      <c r="D6909" s="32"/>
      <c r="F6909" s="32"/>
    </row>
    <row r="6910" spans="4:6">
      <c r="D6910" s="32"/>
      <c r="F6910" s="32"/>
    </row>
    <row r="6911" spans="4:6">
      <c r="D6911" s="32"/>
      <c r="F6911" s="32"/>
    </row>
    <row r="6912" spans="4:6">
      <c r="D6912" s="32"/>
      <c r="F6912" s="32"/>
    </row>
    <row r="6913" spans="4:6">
      <c r="D6913" s="32"/>
      <c r="F6913" s="32"/>
    </row>
    <row r="6914" spans="4:6">
      <c r="D6914" s="32"/>
      <c r="F6914" s="32"/>
    </row>
    <row r="6915" spans="4:6">
      <c r="D6915" s="32"/>
      <c r="F6915" s="32"/>
    </row>
    <row r="6916" spans="4:6">
      <c r="D6916" s="32"/>
      <c r="F6916" s="32"/>
    </row>
    <row r="6917" spans="4:6">
      <c r="D6917" s="32"/>
      <c r="F6917" s="32"/>
    </row>
    <row r="6918" spans="4:6">
      <c r="D6918" s="32"/>
      <c r="F6918" s="32"/>
    </row>
    <row r="6919" spans="4:6">
      <c r="D6919" s="32"/>
      <c r="F6919" s="32"/>
    </row>
    <row r="6920" spans="4:6">
      <c r="D6920" s="32"/>
      <c r="F6920" s="32"/>
    </row>
    <row r="6921" spans="4:6">
      <c r="D6921" s="32"/>
      <c r="F6921" s="32"/>
    </row>
    <row r="6922" spans="4:6">
      <c r="D6922" s="32"/>
      <c r="F6922" s="32"/>
    </row>
    <row r="6923" spans="4:6">
      <c r="D6923" s="32"/>
      <c r="F6923" s="32"/>
    </row>
    <row r="6924" spans="4:6">
      <c r="D6924" s="32"/>
      <c r="F6924" s="32"/>
    </row>
    <row r="6925" spans="4:6">
      <c r="D6925" s="32"/>
      <c r="F6925" s="32"/>
    </row>
    <row r="6926" spans="4:6">
      <c r="D6926" s="32"/>
      <c r="F6926" s="32"/>
    </row>
    <row r="6927" spans="4:6">
      <c r="D6927" s="32"/>
      <c r="F6927" s="32"/>
    </row>
    <row r="6928" spans="4:6">
      <c r="D6928" s="32"/>
      <c r="F6928" s="32"/>
    </row>
    <row r="6929" spans="4:6">
      <c r="D6929" s="32"/>
      <c r="F6929" s="32"/>
    </row>
    <row r="6930" spans="4:6">
      <c r="D6930" s="32"/>
      <c r="F6930" s="32"/>
    </row>
    <row r="6931" spans="4:6">
      <c r="D6931" s="32"/>
      <c r="F6931" s="32"/>
    </row>
    <row r="6932" spans="4:6">
      <c r="D6932" s="32"/>
      <c r="F6932" s="32"/>
    </row>
    <row r="6933" spans="4:6">
      <c r="D6933" s="32"/>
      <c r="F6933" s="32"/>
    </row>
    <row r="6934" spans="4:6">
      <c r="D6934" s="32"/>
      <c r="F6934" s="32"/>
    </row>
    <row r="6935" spans="4:6">
      <c r="D6935" s="32"/>
      <c r="F6935" s="32"/>
    </row>
    <row r="6936" spans="4:6">
      <c r="D6936" s="32"/>
      <c r="F6936" s="32"/>
    </row>
    <row r="6937" spans="4:6">
      <c r="D6937" s="32"/>
      <c r="F6937" s="32"/>
    </row>
    <row r="6938" spans="4:6">
      <c r="D6938" s="32"/>
      <c r="F6938" s="32"/>
    </row>
    <row r="6939" spans="4:6">
      <c r="D6939" s="32"/>
      <c r="F6939" s="32"/>
    </row>
    <row r="6940" spans="4:6">
      <c r="D6940" s="32"/>
      <c r="F6940" s="32"/>
    </row>
    <row r="6941" spans="4:6">
      <c r="D6941" s="32"/>
      <c r="F6941" s="32"/>
    </row>
    <row r="6942" spans="4:6">
      <c r="D6942" s="32"/>
      <c r="F6942" s="32"/>
    </row>
    <row r="6943" spans="4:6">
      <c r="D6943" s="32"/>
      <c r="F6943" s="32"/>
    </row>
    <row r="6944" spans="4:6">
      <c r="D6944" s="32"/>
      <c r="F6944" s="32"/>
    </row>
    <row r="6945" spans="4:6">
      <c r="D6945" s="32"/>
      <c r="F6945" s="32"/>
    </row>
    <row r="6946" spans="4:6">
      <c r="D6946" s="32"/>
      <c r="F6946" s="32"/>
    </row>
    <row r="6947" spans="4:6">
      <c r="D6947" s="32"/>
      <c r="F6947" s="32"/>
    </row>
    <row r="6948" spans="4:6">
      <c r="D6948" s="32"/>
      <c r="F6948" s="32"/>
    </row>
    <row r="6949" spans="4:6">
      <c r="D6949" s="32"/>
      <c r="F6949" s="32"/>
    </row>
    <row r="6950" spans="4:6">
      <c r="D6950" s="32"/>
      <c r="F6950" s="32"/>
    </row>
    <row r="6951" spans="4:6">
      <c r="D6951" s="32"/>
      <c r="F6951" s="32"/>
    </row>
    <row r="6952" spans="4:6">
      <c r="D6952" s="32"/>
      <c r="F6952" s="32"/>
    </row>
    <row r="6953" spans="4:6">
      <c r="D6953" s="32"/>
      <c r="F6953" s="32"/>
    </row>
    <row r="6954" spans="4:6">
      <c r="D6954" s="32"/>
      <c r="F6954" s="32"/>
    </row>
    <row r="6955" spans="4:6">
      <c r="D6955" s="32"/>
      <c r="F6955" s="32"/>
    </row>
    <row r="6956" spans="4:6">
      <c r="D6956" s="32"/>
      <c r="F6956" s="32"/>
    </row>
    <row r="6957" spans="4:6">
      <c r="D6957" s="32"/>
      <c r="F6957" s="32"/>
    </row>
    <row r="6958" spans="4:6">
      <c r="D6958" s="32"/>
      <c r="F6958" s="32"/>
    </row>
    <row r="6959" spans="4:6">
      <c r="D6959" s="32"/>
      <c r="F6959" s="32"/>
    </row>
    <row r="6960" spans="4:6">
      <c r="D6960" s="32"/>
      <c r="F6960" s="32"/>
    </row>
    <row r="6961" spans="4:6">
      <c r="D6961" s="32"/>
      <c r="F6961" s="32"/>
    </row>
    <row r="6962" spans="4:6">
      <c r="D6962" s="32"/>
      <c r="F6962" s="32"/>
    </row>
    <row r="6963" spans="4:6">
      <c r="D6963" s="32"/>
      <c r="F6963" s="32"/>
    </row>
    <row r="6964" spans="4:6">
      <c r="D6964" s="32"/>
      <c r="F6964" s="32"/>
    </row>
    <row r="6965" spans="4:6">
      <c r="D6965" s="32"/>
      <c r="F6965" s="32"/>
    </row>
    <row r="6966" spans="4:6">
      <c r="D6966" s="32"/>
      <c r="F6966" s="32"/>
    </row>
    <row r="6967" spans="4:6">
      <c r="D6967" s="32"/>
      <c r="F6967" s="32"/>
    </row>
    <row r="6968" spans="4:6">
      <c r="D6968" s="32"/>
      <c r="F6968" s="32"/>
    </row>
    <row r="6969" spans="4:6">
      <c r="D6969" s="32"/>
      <c r="F6969" s="32"/>
    </row>
    <row r="6970" spans="4:6">
      <c r="D6970" s="32"/>
      <c r="F6970" s="32"/>
    </row>
    <row r="6971" spans="4:6">
      <c r="D6971" s="32"/>
      <c r="F6971" s="32"/>
    </row>
    <row r="6972" spans="4:6">
      <c r="D6972" s="32"/>
      <c r="F6972" s="32"/>
    </row>
    <row r="6973" spans="4:6">
      <c r="D6973" s="32"/>
      <c r="F6973" s="32"/>
    </row>
    <row r="6974" spans="4:6">
      <c r="D6974" s="32"/>
      <c r="F6974" s="32"/>
    </row>
    <row r="6975" spans="4:6">
      <c r="D6975" s="32"/>
      <c r="F6975" s="32"/>
    </row>
    <row r="6976" spans="4:6">
      <c r="D6976" s="32"/>
      <c r="F6976" s="32"/>
    </row>
    <row r="6977" spans="4:6">
      <c r="D6977" s="32"/>
      <c r="F6977" s="32"/>
    </row>
    <row r="6978" spans="4:6">
      <c r="D6978" s="32"/>
      <c r="F6978" s="32"/>
    </row>
    <row r="6979" spans="4:6">
      <c r="D6979" s="32"/>
      <c r="F6979" s="32"/>
    </row>
    <row r="6980" spans="4:6">
      <c r="D6980" s="32"/>
      <c r="F6980" s="32"/>
    </row>
    <row r="6981" spans="4:6">
      <c r="D6981" s="32"/>
      <c r="F6981" s="32"/>
    </row>
    <row r="6982" spans="4:6">
      <c r="D6982" s="32"/>
      <c r="F6982" s="32"/>
    </row>
    <row r="6983" spans="4:6">
      <c r="D6983" s="32"/>
      <c r="F6983" s="32"/>
    </row>
    <row r="6984" spans="4:6">
      <c r="D6984" s="32"/>
      <c r="F6984" s="32"/>
    </row>
    <row r="6985" spans="4:6">
      <c r="D6985" s="32"/>
      <c r="F6985" s="32"/>
    </row>
    <row r="6986" spans="4:6">
      <c r="D6986" s="32"/>
      <c r="F6986" s="32"/>
    </row>
    <row r="6987" spans="4:6">
      <c r="D6987" s="32"/>
      <c r="F6987" s="32"/>
    </row>
    <row r="6988" spans="4:6">
      <c r="D6988" s="32"/>
      <c r="F6988" s="32"/>
    </row>
    <row r="6989" spans="4:6">
      <c r="D6989" s="32"/>
      <c r="F6989" s="32"/>
    </row>
    <row r="6990" spans="4:6">
      <c r="D6990" s="32"/>
      <c r="F6990" s="32"/>
    </row>
    <row r="6991" spans="4:6">
      <c r="D6991" s="32"/>
      <c r="F6991" s="32"/>
    </row>
    <row r="6992" spans="4:6">
      <c r="D6992" s="32"/>
      <c r="F6992" s="32"/>
    </row>
    <row r="6993" spans="4:6">
      <c r="D6993" s="32"/>
      <c r="F6993" s="32"/>
    </row>
    <row r="6994" spans="4:6">
      <c r="D6994" s="32"/>
      <c r="F6994" s="32"/>
    </row>
    <row r="6995" spans="4:6">
      <c r="D6995" s="32"/>
      <c r="F6995" s="32"/>
    </row>
    <row r="6996" spans="4:6">
      <c r="D6996" s="32"/>
      <c r="F6996" s="32"/>
    </row>
    <row r="6997" spans="4:6">
      <c r="D6997" s="32"/>
      <c r="F6997" s="32"/>
    </row>
    <row r="6998" spans="4:6">
      <c r="D6998" s="32"/>
      <c r="F6998" s="32"/>
    </row>
    <row r="6999" spans="4:6">
      <c r="D6999" s="32"/>
      <c r="F6999" s="32"/>
    </row>
    <row r="7000" spans="4:6">
      <c r="D7000" s="32"/>
      <c r="F7000" s="32"/>
    </row>
    <row r="7001" spans="4:6">
      <c r="D7001" s="32"/>
      <c r="F7001" s="32"/>
    </row>
    <row r="7002" spans="4:6">
      <c r="D7002" s="32"/>
      <c r="F7002" s="32"/>
    </row>
    <row r="7003" spans="4:6">
      <c r="D7003" s="32"/>
      <c r="F7003" s="32"/>
    </row>
    <row r="7004" spans="4:6">
      <c r="D7004" s="32"/>
      <c r="F7004" s="32"/>
    </row>
    <row r="7005" spans="4:6">
      <c r="D7005" s="32"/>
      <c r="F7005" s="32"/>
    </row>
    <row r="7006" spans="4:6">
      <c r="D7006" s="32"/>
      <c r="F7006" s="32"/>
    </row>
    <row r="7007" spans="4:6">
      <c r="D7007" s="32"/>
      <c r="F7007" s="32"/>
    </row>
    <row r="7008" spans="4:6">
      <c r="D7008" s="32"/>
      <c r="F7008" s="32"/>
    </row>
    <row r="7009" spans="4:6">
      <c r="D7009" s="32"/>
      <c r="F7009" s="32"/>
    </row>
    <row r="7010" spans="4:6">
      <c r="D7010" s="32"/>
      <c r="F7010" s="32"/>
    </row>
    <row r="7011" spans="4:6">
      <c r="D7011" s="32"/>
      <c r="F7011" s="32"/>
    </row>
    <row r="7012" spans="4:6">
      <c r="D7012" s="32"/>
      <c r="F7012" s="32"/>
    </row>
    <row r="7013" spans="4:6">
      <c r="D7013" s="32"/>
      <c r="F7013" s="32"/>
    </row>
    <row r="7014" spans="4:6">
      <c r="D7014" s="32"/>
      <c r="F7014" s="32"/>
    </row>
    <row r="7015" spans="4:6">
      <c r="D7015" s="32"/>
      <c r="F7015" s="32"/>
    </row>
    <row r="7016" spans="4:6">
      <c r="D7016" s="32"/>
      <c r="F7016" s="32"/>
    </row>
    <row r="7017" spans="4:6">
      <c r="D7017" s="32"/>
      <c r="F7017" s="32"/>
    </row>
    <row r="7018" spans="4:6">
      <c r="D7018" s="32"/>
      <c r="F7018" s="32"/>
    </row>
    <row r="7019" spans="4:6">
      <c r="D7019" s="32"/>
      <c r="F7019" s="32"/>
    </row>
    <row r="7020" spans="4:6">
      <c r="D7020" s="32"/>
      <c r="F7020" s="32"/>
    </row>
    <row r="7021" spans="4:6">
      <c r="D7021" s="32"/>
      <c r="F7021" s="32"/>
    </row>
    <row r="7022" spans="4:6">
      <c r="D7022" s="32"/>
      <c r="F7022" s="32"/>
    </row>
    <row r="7023" spans="4:6">
      <c r="D7023" s="32"/>
      <c r="F7023" s="32"/>
    </row>
    <row r="7024" spans="4:6">
      <c r="D7024" s="32"/>
      <c r="F7024" s="32"/>
    </row>
    <row r="7025" spans="4:6">
      <c r="D7025" s="32"/>
      <c r="F7025" s="32"/>
    </row>
    <row r="7026" spans="4:6">
      <c r="D7026" s="32"/>
      <c r="F7026" s="32"/>
    </row>
    <row r="7027" spans="4:6">
      <c r="D7027" s="32"/>
      <c r="F7027" s="32"/>
    </row>
    <row r="7028" spans="4:6">
      <c r="D7028" s="32"/>
      <c r="F7028" s="32"/>
    </row>
    <row r="7029" spans="4:6">
      <c r="D7029" s="32"/>
      <c r="F7029" s="32"/>
    </row>
    <row r="7030" spans="4:6">
      <c r="D7030" s="32"/>
      <c r="F7030" s="32"/>
    </row>
    <row r="7031" spans="4:6">
      <c r="D7031" s="32"/>
      <c r="F7031" s="32"/>
    </row>
    <row r="7032" spans="4:6">
      <c r="D7032" s="32"/>
      <c r="F7032" s="32"/>
    </row>
    <row r="7033" spans="4:6">
      <c r="D7033" s="32"/>
      <c r="F7033" s="32"/>
    </row>
    <row r="7034" spans="4:6">
      <c r="D7034" s="32"/>
      <c r="F7034" s="32"/>
    </row>
    <row r="7035" spans="4:6">
      <c r="D7035" s="32"/>
      <c r="F7035" s="32"/>
    </row>
    <row r="7036" spans="4:6">
      <c r="D7036" s="32"/>
      <c r="F7036" s="32"/>
    </row>
    <row r="7037" spans="4:6">
      <c r="D7037" s="32"/>
      <c r="F7037" s="32"/>
    </row>
    <row r="7038" spans="4:6">
      <c r="D7038" s="32"/>
      <c r="F7038" s="32"/>
    </row>
    <row r="7039" spans="4:6">
      <c r="D7039" s="32"/>
      <c r="F7039" s="32"/>
    </row>
    <row r="7040" spans="4:6">
      <c r="D7040" s="32"/>
      <c r="F7040" s="32"/>
    </row>
    <row r="7041" spans="4:6">
      <c r="D7041" s="32"/>
      <c r="F7041" s="32"/>
    </row>
    <row r="7042" spans="4:6">
      <c r="D7042" s="32"/>
      <c r="F7042" s="32"/>
    </row>
    <row r="7043" spans="4:6">
      <c r="D7043" s="32"/>
      <c r="F7043" s="32"/>
    </row>
    <row r="7044" spans="4:6">
      <c r="D7044" s="32"/>
      <c r="F7044" s="32"/>
    </row>
    <row r="7045" spans="4:6">
      <c r="D7045" s="32"/>
      <c r="F7045" s="32"/>
    </row>
    <row r="7046" spans="4:6">
      <c r="D7046" s="32"/>
      <c r="F7046" s="32"/>
    </row>
    <row r="7047" spans="4:6">
      <c r="D7047" s="32"/>
      <c r="F7047" s="32"/>
    </row>
    <row r="7048" spans="4:6">
      <c r="D7048" s="32"/>
      <c r="F7048" s="32"/>
    </row>
    <row r="7049" spans="4:6">
      <c r="D7049" s="32"/>
      <c r="F7049" s="32"/>
    </row>
    <row r="7050" spans="4:6">
      <c r="D7050" s="32"/>
      <c r="F7050" s="32"/>
    </row>
    <row r="7051" spans="4:6">
      <c r="D7051" s="32"/>
      <c r="F7051" s="32"/>
    </row>
    <row r="7052" spans="4:6">
      <c r="D7052" s="32"/>
      <c r="F7052" s="32"/>
    </row>
    <row r="7053" spans="4:6">
      <c r="D7053" s="32"/>
      <c r="F7053" s="32"/>
    </row>
    <row r="7054" spans="4:6">
      <c r="D7054" s="32"/>
      <c r="F7054" s="32"/>
    </row>
    <row r="7055" spans="4:6">
      <c r="D7055" s="32"/>
      <c r="F7055" s="32"/>
    </row>
    <row r="7056" spans="4:6">
      <c r="D7056" s="32"/>
      <c r="F7056" s="32"/>
    </row>
    <row r="7057" spans="4:6">
      <c r="D7057" s="32"/>
      <c r="F7057" s="32"/>
    </row>
    <row r="7058" spans="4:6">
      <c r="D7058" s="32"/>
      <c r="F7058" s="32"/>
    </row>
    <row r="7059" spans="4:6">
      <c r="D7059" s="32"/>
      <c r="F7059" s="32"/>
    </row>
    <row r="7060" spans="4:6">
      <c r="D7060" s="32"/>
      <c r="F7060" s="32"/>
    </row>
    <row r="7061" spans="4:6">
      <c r="D7061" s="32"/>
      <c r="F7061" s="32"/>
    </row>
    <row r="7062" spans="4:6">
      <c r="D7062" s="32"/>
      <c r="F7062" s="32"/>
    </row>
    <row r="7063" spans="4:6">
      <c r="D7063" s="32"/>
      <c r="F7063" s="32"/>
    </row>
    <row r="7064" spans="4:6">
      <c r="D7064" s="32"/>
      <c r="F7064" s="32"/>
    </row>
    <row r="7065" spans="4:6">
      <c r="D7065" s="32"/>
      <c r="F7065" s="32"/>
    </row>
    <row r="7066" spans="4:6">
      <c r="D7066" s="32"/>
      <c r="F7066" s="32"/>
    </row>
    <row r="7067" spans="4:6">
      <c r="D7067" s="32"/>
      <c r="F7067" s="32"/>
    </row>
    <row r="7068" spans="4:6">
      <c r="D7068" s="32"/>
      <c r="F7068" s="32"/>
    </row>
    <row r="7069" spans="4:6">
      <c r="D7069" s="32"/>
      <c r="F7069" s="32"/>
    </row>
    <row r="7070" spans="4:6">
      <c r="D7070" s="32"/>
      <c r="F7070" s="32"/>
    </row>
    <row r="7071" spans="4:6">
      <c r="D7071" s="32"/>
      <c r="F7071" s="32"/>
    </row>
    <row r="7072" spans="4:6">
      <c r="D7072" s="32"/>
      <c r="F7072" s="32"/>
    </row>
    <row r="7073" spans="4:6">
      <c r="D7073" s="32"/>
      <c r="F7073" s="32"/>
    </row>
    <row r="7074" spans="4:6">
      <c r="D7074" s="32"/>
      <c r="F7074" s="32"/>
    </row>
    <row r="7075" spans="4:6">
      <c r="D7075" s="32"/>
      <c r="F7075" s="32"/>
    </row>
    <row r="7076" spans="4:6">
      <c r="D7076" s="32"/>
      <c r="F7076" s="32"/>
    </row>
    <row r="7077" spans="4:6">
      <c r="D7077" s="32"/>
      <c r="F7077" s="32"/>
    </row>
    <row r="7078" spans="4:6">
      <c r="D7078" s="32"/>
      <c r="F7078" s="32"/>
    </row>
    <row r="7079" spans="4:6">
      <c r="D7079" s="32"/>
      <c r="F7079" s="32"/>
    </row>
    <row r="7080" spans="4:6">
      <c r="D7080" s="32"/>
      <c r="F7080" s="32"/>
    </row>
    <row r="7081" spans="4:6">
      <c r="D7081" s="32"/>
      <c r="F7081" s="32"/>
    </row>
    <row r="7082" spans="4:6">
      <c r="D7082" s="32"/>
      <c r="F7082" s="32"/>
    </row>
    <row r="7083" spans="4:6">
      <c r="D7083" s="32"/>
      <c r="F7083" s="32"/>
    </row>
    <row r="7084" spans="4:6">
      <c r="D7084" s="32"/>
      <c r="F7084" s="32"/>
    </row>
    <row r="7085" spans="4:6">
      <c r="D7085" s="32"/>
      <c r="F7085" s="32"/>
    </row>
    <row r="7086" spans="4:6">
      <c r="D7086" s="32"/>
      <c r="F7086" s="32"/>
    </row>
    <row r="7087" spans="4:6">
      <c r="D7087" s="32"/>
      <c r="F7087" s="32"/>
    </row>
    <row r="7088" spans="4:6">
      <c r="D7088" s="32"/>
      <c r="F7088" s="32"/>
    </row>
    <row r="7089" spans="4:6">
      <c r="D7089" s="32"/>
      <c r="F7089" s="32"/>
    </row>
    <row r="7090" spans="4:6">
      <c r="D7090" s="32"/>
      <c r="F7090" s="32"/>
    </row>
    <row r="7091" spans="4:6">
      <c r="D7091" s="32"/>
      <c r="F7091" s="32"/>
    </row>
    <row r="7092" spans="4:6">
      <c r="D7092" s="32"/>
      <c r="F7092" s="32"/>
    </row>
    <row r="7093" spans="4:6">
      <c r="D7093" s="32"/>
      <c r="F7093" s="32"/>
    </row>
    <row r="7094" spans="4:6">
      <c r="D7094" s="32"/>
      <c r="F7094" s="32"/>
    </row>
    <row r="7095" spans="4:6">
      <c r="D7095" s="32"/>
      <c r="F7095" s="32"/>
    </row>
    <row r="7096" spans="4:6">
      <c r="D7096" s="32"/>
      <c r="F7096" s="32"/>
    </row>
    <row r="7097" spans="4:6">
      <c r="D7097" s="32"/>
      <c r="F7097" s="32"/>
    </row>
    <row r="7098" spans="4:6">
      <c r="D7098" s="32"/>
      <c r="F7098" s="32"/>
    </row>
    <row r="7099" spans="4:6">
      <c r="D7099" s="32"/>
      <c r="F7099" s="32"/>
    </row>
    <row r="7100" spans="4:6">
      <c r="D7100" s="32"/>
      <c r="F7100" s="32"/>
    </row>
    <row r="7101" spans="4:6">
      <c r="D7101" s="32"/>
      <c r="F7101" s="32"/>
    </row>
    <row r="7102" spans="4:6">
      <c r="D7102" s="32"/>
      <c r="F7102" s="32"/>
    </row>
    <row r="7103" spans="4:6">
      <c r="D7103" s="32"/>
      <c r="F7103" s="32"/>
    </row>
    <row r="7104" spans="4:6">
      <c r="D7104" s="32"/>
      <c r="F7104" s="32"/>
    </row>
    <row r="7105" spans="4:6">
      <c r="D7105" s="32"/>
      <c r="F7105" s="32"/>
    </row>
    <row r="7106" spans="4:6">
      <c r="D7106" s="32"/>
      <c r="F7106" s="32"/>
    </row>
    <row r="7107" spans="4:6">
      <c r="D7107" s="32"/>
      <c r="F7107" s="32"/>
    </row>
    <row r="7108" spans="4:6">
      <c r="D7108" s="32"/>
      <c r="F7108" s="32"/>
    </row>
    <row r="7109" spans="4:6">
      <c r="D7109" s="32"/>
      <c r="F7109" s="32"/>
    </row>
    <row r="7110" spans="4:6">
      <c r="D7110" s="32"/>
      <c r="F7110" s="32"/>
    </row>
    <row r="7111" spans="4:6">
      <c r="D7111" s="32"/>
      <c r="F7111" s="32"/>
    </row>
    <row r="7112" spans="4:6">
      <c r="D7112" s="32"/>
      <c r="F7112" s="32"/>
    </row>
    <row r="7113" spans="4:6">
      <c r="D7113" s="32"/>
      <c r="F7113" s="32"/>
    </row>
    <row r="7114" spans="4:6">
      <c r="D7114" s="32"/>
      <c r="F7114" s="32"/>
    </row>
    <row r="7115" spans="4:6">
      <c r="D7115" s="32"/>
      <c r="F7115" s="32"/>
    </row>
    <row r="7116" spans="4:6">
      <c r="D7116" s="32"/>
      <c r="F7116" s="32"/>
    </row>
    <row r="7117" spans="4:6">
      <c r="D7117" s="32"/>
      <c r="F7117" s="32"/>
    </row>
    <row r="7118" spans="4:6">
      <c r="D7118" s="32"/>
      <c r="F7118" s="32"/>
    </row>
    <row r="7119" spans="4:6">
      <c r="D7119" s="32"/>
      <c r="F7119" s="32"/>
    </row>
    <row r="7120" spans="4:6">
      <c r="D7120" s="32"/>
      <c r="F7120" s="32"/>
    </row>
    <row r="7121" spans="4:6">
      <c r="D7121" s="32"/>
      <c r="F7121" s="32"/>
    </row>
    <row r="7122" spans="4:6">
      <c r="D7122" s="32"/>
      <c r="F7122" s="32"/>
    </row>
    <row r="7123" spans="4:6">
      <c r="D7123" s="32"/>
      <c r="F7123" s="32"/>
    </row>
    <row r="7124" spans="4:6">
      <c r="D7124" s="32"/>
      <c r="F7124" s="32"/>
    </row>
    <row r="7125" spans="4:6">
      <c r="D7125" s="32"/>
      <c r="F7125" s="32"/>
    </row>
    <row r="7126" spans="4:6">
      <c r="D7126" s="32"/>
      <c r="F7126" s="32"/>
    </row>
    <row r="7127" spans="4:6">
      <c r="D7127" s="32"/>
      <c r="F7127" s="32"/>
    </row>
    <row r="7128" spans="4:6">
      <c r="D7128" s="32"/>
      <c r="F7128" s="32"/>
    </row>
    <row r="7129" spans="4:6">
      <c r="D7129" s="32"/>
      <c r="F7129" s="32"/>
    </row>
    <row r="7130" spans="4:6">
      <c r="D7130" s="32"/>
      <c r="F7130" s="32"/>
    </row>
    <row r="7131" spans="4:6">
      <c r="D7131" s="32"/>
      <c r="F7131" s="32"/>
    </row>
    <row r="7132" spans="4:6">
      <c r="D7132" s="32"/>
      <c r="F7132" s="32"/>
    </row>
    <row r="7133" spans="4:6">
      <c r="D7133" s="32"/>
      <c r="F7133" s="32"/>
    </row>
    <row r="7134" spans="4:6">
      <c r="D7134" s="32"/>
      <c r="F7134" s="32"/>
    </row>
    <row r="7135" spans="4:6">
      <c r="D7135" s="32"/>
      <c r="F7135" s="32"/>
    </row>
    <row r="7136" spans="4:6">
      <c r="D7136" s="32"/>
      <c r="F7136" s="32"/>
    </row>
    <row r="7137" spans="4:6">
      <c r="D7137" s="32"/>
      <c r="F7137" s="32"/>
    </row>
    <row r="7138" spans="4:6">
      <c r="D7138" s="32"/>
      <c r="F7138" s="32"/>
    </row>
    <row r="7139" spans="4:6">
      <c r="D7139" s="32"/>
      <c r="F7139" s="32"/>
    </row>
    <row r="7140" spans="4:6">
      <c r="D7140" s="32"/>
      <c r="F7140" s="32"/>
    </row>
    <row r="7141" spans="4:6">
      <c r="D7141" s="32"/>
      <c r="F7141" s="32"/>
    </row>
    <row r="7142" spans="4:6">
      <c r="D7142" s="32"/>
      <c r="F7142" s="32"/>
    </row>
    <row r="7143" spans="4:6">
      <c r="D7143" s="32"/>
      <c r="F7143" s="32"/>
    </row>
    <row r="7144" spans="4:6">
      <c r="D7144" s="32"/>
      <c r="F7144" s="32"/>
    </row>
    <row r="7145" spans="4:6">
      <c r="D7145" s="32"/>
      <c r="F7145" s="32"/>
    </row>
    <row r="7146" spans="4:6">
      <c r="D7146" s="32"/>
      <c r="F7146" s="32"/>
    </row>
    <row r="7147" spans="4:6">
      <c r="D7147" s="32"/>
      <c r="F7147" s="32"/>
    </row>
    <row r="7148" spans="4:6">
      <c r="D7148" s="32"/>
      <c r="F7148" s="32"/>
    </row>
    <row r="7149" spans="4:6">
      <c r="D7149" s="32"/>
      <c r="F7149" s="32"/>
    </row>
    <row r="7150" spans="4:6">
      <c r="D7150" s="32"/>
      <c r="F7150" s="32"/>
    </row>
    <row r="7151" spans="4:6">
      <c r="D7151" s="32"/>
      <c r="F7151" s="32"/>
    </row>
    <row r="7152" spans="4:6">
      <c r="D7152" s="32"/>
      <c r="F7152" s="32"/>
    </row>
    <row r="7153" spans="4:6">
      <c r="D7153" s="32"/>
      <c r="F7153" s="32"/>
    </row>
    <row r="7154" spans="4:6">
      <c r="D7154" s="32"/>
      <c r="F7154" s="32"/>
    </row>
    <row r="7155" spans="4:6">
      <c r="D7155" s="32"/>
      <c r="F7155" s="32"/>
    </row>
    <row r="7156" spans="4:6">
      <c r="D7156" s="32"/>
      <c r="F7156" s="32"/>
    </row>
    <row r="7157" spans="4:6">
      <c r="D7157" s="32"/>
      <c r="F7157" s="32"/>
    </row>
    <row r="7158" spans="4:6">
      <c r="D7158" s="32"/>
      <c r="F7158" s="32"/>
    </row>
    <row r="7159" spans="4:6">
      <c r="D7159" s="32"/>
      <c r="F7159" s="32"/>
    </row>
    <row r="7160" spans="4:6">
      <c r="D7160" s="32"/>
      <c r="F7160" s="32"/>
    </row>
    <row r="7161" spans="4:6">
      <c r="D7161" s="32"/>
      <c r="F7161" s="32"/>
    </row>
    <row r="7162" spans="4:6">
      <c r="D7162" s="32"/>
      <c r="F7162" s="32"/>
    </row>
    <row r="7163" spans="4:6">
      <c r="D7163" s="32"/>
      <c r="F7163" s="32"/>
    </row>
    <row r="7164" spans="4:6">
      <c r="D7164" s="32"/>
      <c r="F7164" s="32"/>
    </row>
    <row r="7165" spans="4:6">
      <c r="D7165" s="32"/>
      <c r="F7165" s="32"/>
    </row>
    <row r="7166" spans="4:6">
      <c r="D7166" s="32"/>
      <c r="F7166" s="32"/>
    </row>
    <row r="7167" spans="4:6">
      <c r="D7167" s="32"/>
      <c r="F7167" s="32"/>
    </row>
    <row r="7168" spans="4:6">
      <c r="D7168" s="32"/>
      <c r="F7168" s="32"/>
    </row>
    <row r="7169" spans="4:6">
      <c r="D7169" s="32"/>
      <c r="F7169" s="32"/>
    </row>
    <row r="7170" spans="4:6">
      <c r="D7170" s="32"/>
      <c r="F7170" s="32"/>
    </row>
    <row r="7171" spans="4:6">
      <c r="D7171" s="32"/>
      <c r="F7171" s="32"/>
    </row>
    <row r="7172" spans="4:6">
      <c r="D7172" s="32"/>
      <c r="F7172" s="32"/>
    </row>
    <row r="7173" spans="4:6">
      <c r="D7173" s="32"/>
      <c r="F7173" s="32"/>
    </row>
    <row r="7174" spans="4:6">
      <c r="D7174" s="32"/>
      <c r="F7174" s="32"/>
    </row>
    <row r="7175" spans="4:6">
      <c r="D7175" s="32"/>
      <c r="F7175" s="32"/>
    </row>
    <row r="7176" spans="4:6">
      <c r="D7176" s="32"/>
      <c r="F7176" s="32"/>
    </row>
    <row r="7177" spans="4:6">
      <c r="D7177" s="32"/>
      <c r="F7177" s="32"/>
    </row>
    <row r="7178" spans="4:6">
      <c r="D7178" s="32"/>
      <c r="F7178" s="32"/>
    </row>
    <row r="7179" spans="4:6">
      <c r="D7179" s="32"/>
      <c r="F7179" s="32"/>
    </row>
    <row r="7180" spans="4:6">
      <c r="D7180" s="32"/>
      <c r="F7180" s="32"/>
    </row>
    <row r="7181" spans="4:6">
      <c r="D7181" s="32"/>
      <c r="F7181" s="32"/>
    </row>
    <row r="7182" spans="4:6">
      <c r="D7182" s="32"/>
      <c r="F7182" s="32"/>
    </row>
    <row r="7183" spans="4:6">
      <c r="D7183" s="32"/>
      <c r="F7183" s="32"/>
    </row>
    <row r="7184" spans="4:6">
      <c r="D7184" s="32"/>
      <c r="F7184" s="32"/>
    </row>
    <row r="7185" spans="4:6">
      <c r="D7185" s="32"/>
      <c r="F7185" s="32"/>
    </row>
    <row r="7186" spans="4:6">
      <c r="D7186" s="32"/>
      <c r="F7186" s="32"/>
    </row>
    <row r="7187" spans="4:6">
      <c r="D7187" s="32"/>
      <c r="F7187" s="32"/>
    </row>
    <row r="7188" spans="4:6">
      <c r="D7188" s="32"/>
      <c r="F7188" s="32"/>
    </row>
    <row r="7189" spans="4:6">
      <c r="D7189" s="32"/>
      <c r="F7189" s="32"/>
    </row>
    <row r="7190" spans="4:6">
      <c r="D7190" s="32"/>
      <c r="F7190" s="32"/>
    </row>
    <row r="7191" spans="4:6">
      <c r="D7191" s="32"/>
      <c r="F7191" s="32"/>
    </row>
    <row r="7192" spans="4:6">
      <c r="D7192" s="32"/>
      <c r="F7192" s="32"/>
    </row>
    <row r="7193" spans="4:6">
      <c r="D7193" s="32"/>
      <c r="F7193" s="32"/>
    </row>
    <row r="7194" spans="4:6">
      <c r="D7194" s="32"/>
      <c r="F7194" s="32"/>
    </row>
    <row r="7195" spans="4:6">
      <c r="D7195" s="32"/>
      <c r="F7195" s="32"/>
    </row>
    <row r="7196" spans="4:6">
      <c r="D7196" s="32"/>
      <c r="F7196" s="32"/>
    </row>
    <row r="7197" spans="4:6">
      <c r="D7197" s="32"/>
      <c r="F7197" s="32"/>
    </row>
    <row r="7198" spans="4:6">
      <c r="D7198" s="32"/>
      <c r="F7198" s="32"/>
    </row>
    <row r="7199" spans="4:6">
      <c r="D7199" s="32"/>
      <c r="F7199" s="32"/>
    </row>
    <row r="7200" spans="4:6">
      <c r="D7200" s="32"/>
      <c r="F7200" s="32"/>
    </row>
    <row r="7201" spans="4:6">
      <c r="D7201" s="32"/>
      <c r="F7201" s="32"/>
    </row>
    <row r="7202" spans="4:6">
      <c r="D7202" s="32"/>
      <c r="F7202" s="32"/>
    </row>
    <row r="7203" spans="4:6">
      <c r="D7203" s="32"/>
      <c r="F7203" s="32"/>
    </row>
    <row r="7204" spans="4:6">
      <c r="D7204" s="32"/>
      <c r="F7204" s="32"/>
    </row>
    <row r="7205" spans="4:6">
      <c r="D7205" s="32"/>
      <c r="F7205" s="32"/>
    </row>
    <row r="7206" spans="4:6">
      <c r="D7206" s="32"/>
      <c r="F7206" s="32"/>
    </row>
    <row r="7207" spans="4:6">
      <c r="D7207" s="32"/>
      <c r="F7207" s="32"/>
    </row>
    <row r="7208" spans="4:6">
      <c r="D7208" s="32"/>
      <c r="F7208" s="32"/>
    </row>
    <row r="7209" spans="4:6">
      <c r="D7209" s="32"/>
      <c r="F7209" s="32"/>
    </row>
    <row r="7210" spans="4:6">
      <c r="D7210" s="32"/>
      <c r="F7210" s="32"/>
    </row>
    <row r="7211" spans="4:6">
      <c r="D7211" s="32"/>
      <c r="F7211" s="32"/>
    </row>
    <row r="7212" spans="4:6">
      <c r="D7212" s="32"/>
      <c r="F7212" s="32"/>
    </row>
    <row r="7213" spans="4:6">
      <c r="D7213" s="32"/>
      <c r="F7213" s="32"/>
    </row>
    <row r="7214" spans="4:6">
      <c r="D7214" s="32"/>
      <c r="F7214" s="32"/>
    </row>
    <row r="7215" spans="4:6">
      <c r="D7215" s="32"/>
      <c r="F7215" s="32"/>
    </row>
    <row r="7216" spans="4:6">
      <c r="D7216" s="32"/>
      <c r="F7216" s="32"/>
    </row>
    <row r="7217" spans="4:6">
      <c r="D7217" s="32"/>
      <c r="F7217" s="32"/>
    </row>
    <row r="7218" spans="4:6">
      <c r="D7218" s="32"/>
      <c r="F7218" s="32"/>
    </row>
    <row r="7219" spans="4:6">
      <c r="D7219" s="32"/>
      <c r="F7219" s="32"/>
    </row>
    <row r="7220" spans="4:6">
      <c r="D7220" s="32"/>
      <c r="F7220" s="32"/>
    </row>
    <row r="7221" spans="4:6">
      <c r="D7221" s="32"/>
      <c r="F7221" s="32"/>
    </row>
    <row r="7222" spans="4:6">
      <c r="D7222" s="32"/>
      <c r="F7222" s="32"/>
    </row>
    <row r="7223" spans="4:6">
      <c r="D7223" s="32"/>
      <c r="F7223" s="32"/>
    </row>
    <row r="7224" spans="4:6">
      <c r="D7224" s="32"/>
      <c r="F7224" s="32"/>
    </row>
    <row r="7225" spans="4:6">
      <c r="D7225" s="32"/>
      <c r="F7225" s="32"/>
    </row>
    <row r="7226" spans="4:6">
      <c r="D7226" s="32"/>
      <c r="F7226" s="32"/>
    </row>
    <row r="7227" spans="4:6">
      <c r="D7227" s="32"/>
      <c r="F7227" s="32"/>
    </row>
    <row r="7228" spans="4:6">
      <c r="D7228" s="32"/>
      <c r="F7228" s="32"/>
    </row>
    <row r="7229" spans="4:6">
      <c r="D7229" s="32"/>
      <c r="F7229" s="32"/>
    </row>
    <row r="7230" spans="4:6">
      <c r="D7230" s="32"/>
      <c r="F7230" s="32"/>
    </row>
    <row r="7231" spans="4:6">
      <c r="D7231" s="32"/>
      <c r="F7231" s="32"/>
    </row>
    <row r="7232" spans="4:6">
      <c r="D7232" s="32"/>
      <c r="F7232" s="32"/>
    </row>
    <row r="7233" spans="4:6">
      <c r="D7233" s="32"/>
      <c r="F7233" s="32"/>
    </row>
    <row r="7234" spans="4:6">
      <c r="D7234" s="32"/>
      <c r="F7234" s="32"/>
    </row>
    <row r="7235" spans="4:6">
      <c r="D7235" s="32"/>
      <c r="F7235" s="32"/>
    </row>
    <row r="7236" spans="4:6">
      <c r="D7236" s="32"/>
      <c r="F7236" s="32"/>
    </row>
    <row r="7237" spans="4:6">
      <c r="D7237" s="32"/>
      <c r="F7237" s="32"/>
    </row>
    <row r="7238" spans="4:6">
      <c r="D7238" s="32"/>
      <c r="F7238" s="32"/>
    </row>
    <row r="7239" spans="4:6">
      <c r="D7239" s="32"/>
      <c r="F7239" s="32"/>
    </row>
    <row r="7240" spans="4:6">
      <c r="D7240" s="32"/>
      <c r="F7240" s="32"/>
    </row>
    <row r="7241" spans="4:6">
      <c r="D7241" s="32"/>
      <c r="F7241" s="32"/>
    </row>
    <row r="7242" spans="4:6">
      <c r="D7242" s="32"/>
      <c r="F7242" s="32"/>
    </row>
    <row r="7243" spans="4:6">
      <c r="D7243" s="32"/>
      <c r="F7243" s="32"/>
    </row>
    <row r="7244" spans="4:6">
      <c r="D7244" s="32"/>
      <c r="F7244" s="32"/>
    </row>
    <row r="7245" spans="4:6">
      <c r="D7245" s="32"/>
      <c r="F7245" s="32"/>
    </row>
    <row r="7246" spans="4:6">
      <c r="D7246" s="32"/>
      <c r="F7246" s="32"/>
    </row>
    <row r="7247" spans="4:6">
      <c r="D7247" s="32"/>
      <c r="F7247" s="32"/>
    </row>
    <row r="7248" spans="4:6">
      <c r="D7248" s="32"/>
      <c r="F7248" s="32"/>
    </row>
    <row r="7249" spans="4:6">
      <c r="D7249" s="32"/>
      <c r="F7249" s="32"/>
    </row>
    <row r="7250" spans="4:6">
      <c r="D7250" s="32"/>
      <c r="F7250" s="32"/>
    </row>
    <row r="7251" spans="4:6">
      <c r="D7251" s="32"/>
      <c r="F7251" s="32"/>
    </row>
    <row r="7252" spans="4:6">
      <c r="D7252" s="32"/>
      <c r="F7252" s="32"/>
    </row>
    <row r="7253" spans="4:6">
      <c r="D7253" s="32"/>
      <c r="F7253" s="32"/>
    </row>
    <row r="7254" spans="4:6">
      <c r="D7254" s="32"/>
      <c r="F7254" s="32"/>
    </row>
    <row r="7255" spans="4:6">
      <c r="D7255" s="32"/>
      <c r="F7255" s="32"/>
    </row>
    <row r="7256" spans="4:6">
      <c r="D7256" s="32"/>
      <c r="F7256" s="32"/>
    </row>
    <row r="7257" spans="4:6">
      <c r="D7257" s="32"/>
      <c r="F7257" s="32"/>
    </row>
    <row r="7258" spans="4:6">
      <c r="D7258" s="32"/>
      <c r="F7258" s="32"/>
    </row>
    <row r="7259" spans="4:6">
      <c r="D7259" s="32"/>
      <c r="F7259" s="32"/>
    </row>
    <row r="7260" spans="4:6">
      <c r="D7260" s="32"/>
      <c r="F7260" s="32"/>
    </row>
    <row r="7261" spans="4:6">
      <c r="D7261" s="32"/>
      <c r="F7261" s="32"/>
    </row>
    <row r="7262" spans="4:6">
      <c r="D7262" s="32"/>
      <c r="F7262" s="32"/>
    </row>
    <row r="7263" spans="4:6">
      <c r="D7263" s="32"/>
      <c r="F7263" s="32"/>
    </row>
    <row r="7264" spans="4:6">
      <c r="D7264" s="32"/>
      <c r="F7264" s="32"/>
    </row>
    <row r="7265" spans="4:6">
      <c r="D7265" s="32"/>
      <c r="F7265" s="32"/>
    </row>
    <row r="7266" spans="4:6">
      <c r="D7266" s="32"/>
      <c r="F7266" s="32"/>
    </row>
    <row r="7267" spans="4:6">
      <c r="D7267" s="32"/>
      <c r="F7267" s="32"/>
    </row>
    <row r="7268" spans="4:6">
      <c r="D7268" s="32"/>
      <c r="F7268" s="32"/>
    </row>
    <row r="7269" spans="4:6">
      <c r="D7269" s="32"/>
      <c r="F7269" s="32"/>
    </row>
    <row r="7270" spans="4:6">
      <c r="D7270" s="32"/>
      <c r="F7270" s="32"/>
    </row>
    <row r="7271" spans="4:6">
      <c r="D7271" s="32"/>
      <c r="F7271" s="32"/>
    </row>
    <row r="7272" spans="4:6">
      <c r="D7272" s="32"/>
      <c r="F7272" s="32"/>
    </row>
    <row r="7273" spans="4:6">
      <c r="D7273" s="32"/>
      <c r="F7273" s="32"/>
    </row>
    <row r="7274" spans="4:6">
      <c r="D7274" s="32"/>
      <c r="F7274" s="32"/>
    </row>
    <row r="7275" spans="4:6">
      <c r="D7275" s="32"/>
      <c r="F7275" s="32"/>
    </row>
    <row r="7276" spans="4:6">
      <c r="D7276" s="32"/>
      <c r="F7276" s="32"/>
    </row>
    <row r="7277" spans="4:6">
      <c r="D7277" s="32"/>
      <c r="F7277" s="32"/>
    </row>
    <row r="7278" spans="4:6">
      <c r="D7278" s="32"/>
      <c r="F7278" s="32"/>
    </row>
    <row r="7279" spans="4:6">
      <c r="D7279" s="32"/>
      <c r="F7279" s="32"/>
    </row>
    <row r="7280" spans="4:6">
      <c r="D7280" s="32"/>
      <c r="F7280" s="32"/>
    </row>
    <row r="7281" spans="4:6">
      <c r="D7281" s="32"/>
      <c r="F7281" s="32"/>
    </row>
    <row r="7282" spans="4:6">
      <c r="D7282" s="32"/>
      <c r="F7282" s="32"/>
    </row>
    <row r="7283" spans="4:6">
      <c r="D7283" s="32"/>
      <c r="F7283" s="32"/>
    </row>
    <row r="7284" spans="4:6">
      <c r="D7284" s="32"/>
      <c r="F7284" s="32"/>
    </row>
    <row r="7285" spans="4:6">
      <c r="D7285" s="32"/>
      <c r="F7285" s="32"/>
    </row>
    <row r="7286" spans="4:6">
      <c r="D7286" s="32"/>
      <c r="F7286" s="32"/>
    </row>
    <row r="7287" spans="4:6">
      <c r="D7287" s="32"/>
      <c r="F7287" s="32"/>
    </row>
    <row r="7288" spans="4:6">
      <c r="D7288" s="32"/>
      <c r="F7288" s="32"/>
    </row>
    <row r="7289" spans="4:6">
      <c r="D7289" s="32"/>
      <c r="F7289" s="32"/>
    </row>
    <row r="7290" spans="4:6">
      <c r="D7290" s="32"/>
      <c r="F7290" s="32"/>
    </row>
    <row r="7291" spans="4:6">
      <c r="D7291" s="32"/>
      <c r="F7291" s="32"/>
    </row>
    <row r="7292" spans="4:6">
      <c r="D7292" s="32"/>
      <c r="F7292" s="32"/>
    </row>
    <row r="7293" spans="4:6">
      <c r="D7293" s="32"/>
      <c r="F7293" s="32"/>
    </row>
    <row r="7294" spans="4:6">
      <c r="D7294" s="32"/>
      <c r="F7294" s="32"/>
    </row>
    <row r="7295" spans="4:6">
      <c r="D7295" s="32"/>
      <c r="F7295" s="32"/>
    </row>
    <row r="7296" spans="4:6">
      <c r="D7296" s="32"/>
      <c r="F7296" s="32"/>
    </row>
    <row r="7297" spans="4:6">
      <c r="D7297" s="32"/>
      <c r="F7297" s="32"/>
    </row>
    <row r="7298" spans="4:6">
      <c r="D7298" s="32"/>
      <c r="F7298" s="32"/>
    </row>
    <row r="7299" spans="4:6">
      <c r="D7299" s="32"/>
      <c r="F7299" s="32"/>
    </row>
    <row r="7300" spans="4:6">
      <c r="D7300" s="32"/>
      <c r="F7300" s="32"/>
    </row>
    <row r="7301" spans="4:6">
      <c r="D7301" s="32"/>
      <c r="F7301" s="32"/>
    </row>
    <row r="7302" spans="4:6">
      <c r="D7302" s="32"/>
      <c r="F7302" s="32"/>
    </row>
    <row r="7303" spans="4:6">
      <c r="D7303" s="32"/>
      <c r="F7303" s="32"/>
    </row>
    <row r="7304" spans="4:6">
      <c r="D7304" s="32"/>
      <c r="F7304" s="32"/>
    </row>
    <row r="7305" spans="4:6">
      <c r="D7305" s="32"/>
      <c r="F7305" s="32"/>
    </row>
    <row r="7306" spans="4:6">
      <c r="D7306" s="32"/>
      <c r="F7306" s="32"/>
    </row>
    <row r="7307" spans="4:6">
      <c r="D7307" s="32"/>
      <c r="F7307" s="32"/>
    </row>
    <row r="7308" spans="4:6">
      <c r="D7308" s="32"/>
      <c r="F7308" s="32"/>
    </row>
    <row r="7309" spans="4:6">
      <c r="D7309" s="32"/>
      <c r="F7309" s="32"/>
    </row>
    <row r="7310" spans="4:6">
      <c r="D7310" s="32"/>
      <c r="F7310" s="32"/>
    </row>
    <row r="7311" spans="4:6">
      <c r="D7311" s="32"/>
      <c r="F7311" s="32"/>
    </row>
    <row r="7312" spans="4:6">
      <c r="D7312" s="32"/>
      <c r="F7312" s="32"/>
    </row>
    <row r="7313" spans="4:6">
      <c r="D7313" s="32"/>
      <c r="F7313" s="32"/>
    </row>
    <row r="7314" spans="4:6">
      <c r="D7314" s="32"/>
      <c r="F7314" s="32"/>
    </row>
    <row r="7315" spans="4:6">
      <c r="D7315" s="32"/>
      <c r="F7315" s="32"/>
    </row>
    <row r="7316" spans="4:6">
      <c r="D7316" s="32"/>
      <c r="F7316" s="32"/>
    </row>
    <row r="7317" spans="4:6">
      <c r="D7317" s="32"/>
      <c r="F7317" s="32"/>
    </row>
    <row r="7318" spans="4:6">
      <c r="D7318" s="32"/>
      <c r="F7318" s="32"/>
    </row>
    <row r="7319" spans="4:6">
      <c r="D7319" s="32"/>
      <c r="F7319" s="32"/>
    </row>
    <row r="7320" spans="4:6">
      <c r="D7320" s="32"/>
      <c r="F7320" s="32"/>
    </row>
    <row r="7321" spans="4:6">
      <c r="D7321" s="32"/>
      <c r="F7321" s="32"/>
    </row>
    <row r="7322" spans="4:6">
      <c r="D7322" s="32"/>
      <c r="F7322" s="32"/>
    </row>
    <row r="7323" spans="4:6">
      <c r="D7323" s="32"/>
      <c r="F7323" s="32"/>
    </row>
    <row r="7324" spans="4:6">
      <c r="D7324" s="32"/>
      <c r="F7324" s="32"/>
    </row>
    <row r="7325" spans="4:6">
      <c r="D7325" s="32"/>
      <c r="F7325" s="32"/>
    </row>
    <row r="7326" spans="4:6">
      <c r="D7326" s="32"/>
      <c r="F7326" s="32"/>
    </row>
    <row r="7327" spans="4:6">
      <c r="D7327" s="32"/>
      <c r="F7327" s="32"/>
    </row>
    <row r="7328" spans="4:6">
      <c r="D7328" s="32"/>
      <c r="F7328" s="32"/>
    </row>
    <row r="7329" spans="4:6">
      <c r="D7329" s="32"/>
      <c r="F7329" s="32"/>
    </row>
    <row r="7330" spans="4:6">
      <c r="D7330" s="32"/>
      <c r="F7330" s="32"/>
    </row>
    <row r="7331" spans="4:6">
      <c r="D7331" s="32"/>
      <c r="F7331" s="32"/>
    </row>
    <row r="7332" spans="4:6">
      <c r="D7332" s="32"/>
      <c r="F7332" s="32"/>
    </row>
    <row r="7333" spans="4:6">
      <c r="D7333" s="32"/>
      <c r="F7333" s="32"/>
    </row>
    <row r="7334" spans="4:6">
      <c r="D7334" s="32"/>
      <c r="F7334" s="32"/>
    </row>
    <row r="7335" spans="4:6">
      <c r="D7335" s="32"/>
      <c r="F7335" s="32"/>
    </row>
    <row r="7336" spans="4:6">
      <c r="D7336" s="32"/>
      <c r="F7336" s="32"/>
    </row>
    <row r="7337" spans="4:6">
      <c r="D7337" s="32"/>
      <c r="F7337" s="32"/>
    </row>
    <row r="7338" spans="4:6">
      <c r="D7338" s="32"/>
      <c r="F7338" s="32"/>
    </row>
    <row r="7339" spans="4:6">
      <c r="D7339" s="32"/>
      <c r="F7339" s="32"/>
    </row>
    <row r="7340" spans="4:6">
      <c r="D7340" s="32"/>
      <c r="F7340" s="32"/>
    </row>
    <row r="7341" spans="4:6">
      <c r="D7341" s="32"/>
      <c r="F7341" s="32"/>
    </row>
    <row r="7342" spans="4:6">
      <c r="D7342" s="32"/>
      <c r="F7342" s="32"/>
    </row>
    <row r="7343" spans="4:6">
      <c r="D7343" s="32"/>
      <c r="F7343" s="32"/>
    </row>
    <row r="7344" spans="4:6">
      <c r="D7344" s="32"/>
      <c r="F7344" s="32"/>
    </row>
    <row r="7345" spans="4:6">
      <c r="D7345" s="32"/>
      <c r="F7345" s="32"/>
    </row>
    <row r="7346" spans="4:6">
      <c r="D7346" s="32"/>
      <c r="F7346" s="32"/>
    </row>
    <row r="7347" spans="4:6">
      <c r="D7347" s="32"/>
      <c r="F7347" s="32"/>
    </row>
    <row r="7348" spans="4:6">
      <c r="D7348" s="32"/>
      <c r="F7348" s="32"/>
    </row>
    <row r="7349" spans="4:6">
      <c r="D7349" s="32"/>
      <c r="F7349" s="32"/>
    </row>
    <row r="7350" spans="4:6">
      <c r="D7350" s="32"/>
      <c r="F7350" s="32"/>
    </row>
    <row r="7351" spans="4:6">
      <c r="D7351" s="32"/>
      <c r="F7351" s="32"/>
    </row>
    <row r="7352" spans="4:6">
      <c r="D7352" s="32"/>
      <c r="F7352" s="32"/>
    </row>
    <row r="7353" spans="4:6">
      <c r="D7353" s="32"/>
      <c r="F7353" s="32"/>
    </row>
    <row r="7354" spans="4:6">
      <c r="D7354" s="32"/>
      <c r="F7354" s="32"/>
    </row>
    <row r="7355" spans="4:6">
      <c r="D7355" s="32"/>
      <c r="F7355" s="32"/>
    </row>
    <row r="7356" spans="4:6">
      <c r="D7356" s="32"/>
      <c r="F7356" s="32"/>
    </row>
    <row r="7357" spans="4:6">
      <c r="D7357" s="32"/>
      <c r="F7357" s="32"/>
    </row>
    <row r="7358" spans="4:6">
      <c r="D7358" s="32"/>
      <c r="F7358" s="32"/>
    </row>
    <row r="7359" spans="4:6">
      <c r="D7359" s="32"/>
      <c r="F7359" s="32"/>
    </row>
    <row r="7360" spans="4:6">
      <c r="D7360" s="32"/>
      <c r="F7360" s="32"/>
    </row>
    <row r="7361" spans="4:6">
      <c r="D7361" s="32"/>
      <c r="F7361" s="32"/>
    </row>
    <row r="7362" spans="4:6">
      <c r="D7362" s="32"/>
      <c r="F7362" s="32"/>
    </row>
    <row r="7363" spans="4:6">
      <c r="D7363" s="32"/>
      <c r="F7363" s="32"/>
    </row>
    <row r="7364" spans="4:6">
      <c r="D7364" s="32"/>
      <c r="F7364" s="32"/>
    </row>
    <row r="7365" spans="4:6">
      <c r="D7365" s="32"/>
      <c r="F7365" s="32"/>
    </row>
    <row r="7366" spans="4:6">
      <c r="D7366" s="32"/>
      <c r="F7366" s="32"/>
    </row>
    <row r="7367" spans="4:6">
      <c r="D7367" s="32"/>
      <c r="F7367" s="32"/>
    </row>
    <row r="7368" spans="4:6">
      <c r="D7368" s="32"/>
      <c r="F7368" s="32"/>
    </row>
    <row r="7369" spans="4:6">
      <c r="D7369" s="32"/>
      <c r="F7369" s="32"/>
    </row>
    <row r="7370" spans="4:6">
      <c r="D7370" s="32"/>
      <c r="F7370" s="32"/>
    </row>
    <row r="7371" spans="4:6">
      <c r="D7371" s="32"/>
      <c r="F7371" s="32"/>
    </row>
    <row r="7372" spans="4:6">
      <c r="D7372" s="32"/>
      <c r="F7372" s="32"/>
    </row>
    <row r="7373" spans="4:6">
      <c r="D7373" s="32"/>
      <c r="F7373" s="32"/>
    </row>
    <row r="7374" spans="4:6">
      <c r="D7374" s="32"/>
      <c r="F7374" s="32"/>
    </row>
    <row r="7375" spans="4:6">
      <c r="D7375" s="32"/>
      <c r="F7375" s="32"/>
    </row>
    <row r="7376" spans="4:6">
      <c r="D7376" s="32"/>
      <c r="F7376" s="32"/>
    </row>
    <row r="7377" spans="4:6">
      <c r="D7377" s="32"/>
      <c r="F7377" s="32"/>
    </row>
    <row r="7378" spans="4:6">
      <c r="D7378" s="32"/>
      <c r="F7378" s="32"/>
    </row>
    <row r="7379" spans="4:6">
      <c r="D7379" s="32"/>
      <c r="F7379" s="32"/>
    </row>
    <row r="7380" spans="4:6">
      <c r="D7380" s="32"/>
      <c r="F7380" s="32"/>
    </row>
    <row r="7381" spans="4:6">
      <c r="D7381" s="32"/>
      <c r="F7381" s="32"/>
    </row>
    <row r="7382" spans="4:6">
      <c r="D7382" s="32"/>
      <c r="F7382" s="32"/>
    </row>
    <row r="7383" spans="4:6">
      <c r="D7383" s="32"/>
      <c r="F7383" s="32"/>
    </row>
    <row r="7384" spans="4:6">
      <c r="D7384" s="32"/>
      <c r="F7384" s="32"/>
    </row>
    <row r="7385" spans="4:6">
      <c r="D7385" s="32"/>
      <c r="F7385" s="32"/>
    </row>
    <row r="7386" spans="4:6">
      <c r="D7386" s="32"/>
      <c r="F7386" s="32"/>
    </row>
    <row r="7387" spans="4:6">
      <c r="D7387" s="32"/>
      <c r="F7387" s="32"/>
    </row>
    <row r="7388" spans="4:6">
      <c r="D7388" s="32"/>
      <c r="F7388" s="32"/>
    </row>
    <row r="7389" spans="4:6">
      <c r="D7389" s="32"/>
      <c r="F7389" s="32"/>
    </row>
    <row r="7390" spans="4:6">
      <c r="D7390" s="32"/>
      <c r="F7390" s="32"/>
    </row>
    <row r="7391" spans="4:6">
      <c r="D7391" s="32"/>
      <c r="F7391" s="32"/>
    </row>
    <row r="7392" spans="4:6">
      <c r="D7392" s="32"/>
      <c r="F7392" s="32"/>
    </row>
    <row r="7393" spans="4:6">
      <c r="D7393" s="32"/>
      <c r="F7393" s="32"/>
    </row>
    <row r="7394" spans="4:6">
      <c r="D7394" s="32"/>
      <c r="F7394" s="32"/>
    </row>
    <row r="7395" spans="4:6">
      <c r="D7395" s="32"/>
      <c r="F7395" s="32"/>
    </row>
    <row r="7396" spans="4:6">
      <c r="D7396" s="32"/>
      <c r="F7396" s="32"/>
    </row>
    <row r="7397" spans="4:6">
      <c r="D7397" s="32"/>
      <c r="F7397" s="32"/>
    </row>
    <row r="7398" spans="4:6">
      <c r="D7398" s="32"/>
      <c r="F7398" s="32"/>
    </row>
    <row r="7399" spans="4:6">
      <c r="D7399" s="32"/>
      <c r="F7399" s="32"/>
    </row>
    <row r="7400" spans="4:6">
      <c r="D7400" s="32"/>
      <c r="F7400" s="32"/>
    </row>
    <row r="7401" spans="4:6">
      <c r="D7401" s="32"/>
      <c r="F7401" s="32"/>
    </row>
    <row r="7402" spans="4:6">
      <c r="D7402" s="32"/>
      <c r="F7402" s="32"/>
    </row>
    <row r="7403" spans="4:6">
      <c r="D7403" s="32"/>
      <c r="F7403" s="32"/>
    </row>
    <row r="7404" spans="4:6">
      <c r="D7404" s="32"/>
      <c r="F7404" s="32"/>
    </row>
    <row r="7405" spans="4:6">
      <c r="D7405" s="32"/>
      <c r="F7405" s="32"/>
    </row>
    <row r="7406" spans="4:6">
      <c r="D7406" s="32"/>
      <c r="F7406" s="32"/>
    </row>
    <row r="7407" spans="4:6">
      <c r="D7407" s="32"/>
      <c r="F7407" s="32"/>
    </row>
    <row r="7408" spans="4:6">
      <c r="D7408" s="32"/>
      <c r="F7408" s="32"/>
    </row>
    <row r="7409" spans="4:6">
      <c r="D7409" s="32"/>
      <c r="F7409" s="32"/>
    </row>
    <row r="7410" spans="4:6">
      <c r="D7410" s="32"/>
      <c r="F7410" s="32"/>
    </row>
    <row r="7411" spans="4:6">
      <c r="D7411" s="32"/>
      <c r="F7411" s="32"/>
    </row>
    <row r="7412" spans="4:6">
      <c r="D7412" s="32"/>
      <c r="F7412" s="32"/>
    </row>
    <row r="7413" spans="4:6">
      <c r="D7413" s="32"/>
      <c r="F7413" s="32"/>
    </row>
    <row r="7414" spans="4:6">
      <c r="D7414" s="32"/>
      <c r="F7414" s="32"/>
    </row>
    <row r="7415" spans="4:6">
      <c r="D7415" s="32"/>
      <c r="F7415" s="32"/>
    </row>
    <row r="7416" spans="4:6">
      <c r="D7416" s="32"/>
      <c r="F7416" s="32"/>
    </row>
    <row r="7417" spans="4:6">
      <c r="D7417" s="32"/>
      <c r="F7417" s="32"/>
    </row>
    <row r="7418" spans="4:6">
      <c r="D7418" s="32"/>
      <c r="F7418" s="32"/>
    </row>
    <row r="7419" spans="4:6">
      <c r="D7419" s="32"/>
      <c r="F7419" s="32"/>
    </row>
    <row r="7420" spans="4:6">
      <c r="D7420" s="32"/>
      <c r="F7420" s="32"/>
    </row>
    <row r="7421" spans="4:6">
      <c r="D7421" s="32"/>
      <c r="F7421" s="32"/>
    </row>
    <row r="7422" spans="4:6">
      <c r="D7422" s="32"/>
      <c r="F7422" s="32"/>
    </row>
    <row r="7423" spans="4:6">
      <c r="D7423" s="32"/>
      <c r="F7423" s="32"/>
    </row>
    <row r="7424" spans="4:6">
      <c r="D7424" s="32"/>
      <c r="F7424" s="32"/>
    </row>
    <row r="7425" spans="4:6">
      <c r="D7425" s="32"/>
      <c r="F7425" s="32"/>
    </row>
    <row r="7426" spans="4:6">
      <c r="D7426" s="32"/>
      <c r="F7426" s="32"/>
    </row>
    <row r="7427" spans="4:6">
      <c r="D7427" s="32"/>
      <c r="F7427" s="32"/>
    </row>
    <row r="7428" spans="4:6">
      <c r="D7428" s="32"/>
      <c r="F7428" s="32"/>
    </row>
    <row r="7429" spans="4:6">
      <c r="D7429" s="32"/>
      <c r="F7429" s="32"/>
    </row>
    <row r="7430" spans="4:6">
      <c r="D7430" s="32"/>
      <c r="F7430" s="32"/>
    </row>
    <row r="7431" spans="4:6">
      <c r="D7431" s="32"/>
      <c r="F7431" s="32"/>
    </row>
    <row r="7432" spans="4:6">
      <c r="D7432" s="32"/>
      <c r="F7432" s="32"/>
    </row>
    <row r="7433" spans="4:6">
      <c r="D7433" s="32"/>
      <c r="F7433" s="32"/>
    </row>
    <row r="7434" spans="4:6">
      <c r="D7434" s="32"/>
      <c r="F7434" s="32"/>
    </row>
    <row r="7435" spans="4:6">
      <c r="D7435" s="32"/>
      <c r="F7435" s="32"/>
    </row>
    <row r="7436" spans="4:6">
      <c r="D7436" s="32"/>
      <c r="F7436" s="32"/>
    </row>
    <row r="7437" spans="4:6">
      <c r="D7437" s="32"/>
      <c r="F7437" s="32"/>
    </row>
    <row r="7438" spans="4:6">
      <c r="D7438" s="32"/>
      <c r="F7438" s="32"/>
    </row>
    <row r="7439" spans="4:6">
      <c r="D7439" s="32"/>
      <c r="F7439" s="32"/>
    </row>
    <row r="7440" spans="4:6">
      <c r="D7440" s="32"/>
      <c r="F7440" s="32"/>
    </row>
    <row r="7441" spans="4:6">
      <c r="D7441" s="32"/>
      <c r="F7441" s="32"/>
    </row>
    <row r="7442" spans="4:6">
      <c r="D7442" s="32"/>
      <c r="F7442" s="32"/>
    </row>
    <row r="7443" spans="4:6">
      <c r="D7443" s="32"/>
      <c r="F7443" s="32"/>
    </row>
    <row r="7444" spans="4:6">
      <c r="D7444" s="32"/>
      <c r="F7444" s="32"/>
    </row>
    <row r="7445" spans="4:6">
      <c r="D7445" s="32"/>
      <c r="F7445" s="32"/>
    </row>
    <row r="7446" spans="4:6">
      <c r="D7446" s="32"/>
      <c r="F7446" s="32"/>
    </row>
    <row r="7447" spans="4:6">
      <c r="D7447" s="32"/>
      <c r="F7447" s="32"/>
    </row>
    <row r="7448" spans="4:6">
      <c r="D7448" s="32"/>
      <c r="F7448" s="32"/>
    </row>
    <row r="7449" spans="4:6">
      <c r="D7449" s="32"/>
      <c r="F7449" s="32"/>
    </row>
    <row r="7450" spans="4:6">
      <c r="D7450" s="32"/>
      <c r="F7450" s="32"/>
    </row>
    <row r="7451" spans="4:6">
      <c r="D7451" s="32"/>
      <c r="F7451" s="32"/>
    </row>
    <row r="7452" spans="4:6">
      <c r="D7452" s="32"/>
      <c r="F7452" s="32"/>
    </row>
    <row r="7453" spans="4:6">
      <c r="D7453" s="32"/>
      <c r="F7453" s="32"/>
    </row>
    <row r="7454" spans="4:6">
      <c r="D7454" s="32"/>
      <c r="F7454" s="32"/>
    </row>
    <row r="7455" spans="4:6">
      <c r="D7455" s="32"/>
      <c r="F7455" s="32"/>
    </row>
    <row r="7456" spans="4:6">
      <c r="D7456" s="32"/>
      <c r="F7456" s="32"/>
    </row>
    <row r="7457" spans="4:6">
      <c r="D7457" s="32"/>
      <c r="F7457" s="32"/>
    </row>
    <row r="7458" spans="4:6">
      <c r="D7458" s="32"/>
      <c r="F7458" s="32"/>
    </row>
    <row r="7459" spans="4:6">
      <c r="D7459" s="32"/>
      <c r="F7459" s="32"/>
    </row>
    <row r="7460" spans="4:6">
      <c r="D7460" s="32"/>
      <c r="F7460" s="32"/>
    </row>
    <row r="7461" spans="4:6">
      <c r="D7461" s="32"/>
      <c r="F7461" s="32"/>
    </row>
    <row r="7462" spans="4:6">
      <c r="D7462" s="32"/>
      <c r="F7462" s="32"/>
    </row>
    <row r="7463" spans="4:6">
      <c r="D7463" s="32"/>
      <c r="F7463" s="32"/>
    </row>
    <row r="7464" spans="4:6">
      <c r="D7464" s="32"/>
      <c r="F7464" s="32"/>
    </row>
    <row r="7465" spans="4:6">
      <c r="D7465" s="32"/>
      <c r="F7465" s="32"/>
    </row>
    <row r="7466" spans="4:6">
      <c r="D7466" s="32"/>
      <c r="F7466" s="32"/>
    </row>
    <row r="7467" spans="4:6">
      <c r="D7467" s="32"/>
      <c r="F7467" s="32"/>
    </row>
    <row r="7468" spans="4:6">
      <c r="D7468" s="32"/>
      <c r="F7468" s="32"/>
    </row>
    <row r="7469" spans="4:6">
      <c r="D7469" s="32"/>
      <c r="F7469" s="32"/>
    </row>
    <row r="7470" spans="4:6">
      <c r="D7470" s="32"/>
      <c r="F7470" s="32"/>
    </row>
    <row r="7471" spans="4:6">
      <c r="D7471" s="32"/>
      <c r="F7471" s="32"/>
    </row>
    <row r="7472" spans="4:6">
      <c r="D7472" s="32"/>
      <c r="F7472" s="32"/>
    </row>
    <row r="7473" spans="4:6">
      <c r="D7473" s="32"/>
      <c r="F7473" s="32"/>
    </row>
    <row r="7474" spans="4:6">
      <c r="D7474" s="32"/>
      <c r="F7474" s="32"/>
    </row>
    <row r="7475" spans="4:6">
      <c r="D7475" s="32"/>
      <c r="F7475" s="32"/>
    </row>
    <row r="7476" spans="4:6">
      <c r="D7476" s="32"/>
      <c r="F7476" s="32"/>
    </row>
    <row r="7477" spans="4:6">
      <c r="D7477" s="32"/>
      <c r="F7477" s="32"/>
    </row>
    <row r="7478" spans="4:6">
      <c r="D7478" s="32"/>
      <c r="F7478" s="32"/>
    </row>
    <row r="7479" spans="4:6">
      <c r="D7479" s="32"/>
      <c r="F7479" s="32"/>
    </row>
    <row r="7480" spans="4:6">
      <c r="D7480" s="32"/>
      <c r="F7480" s="32"/>
    </row>
    <row r="7481" spans="4:6">
      <c r="D7481" s="32"/>
      <c r="F7481" s="32"/>
    </row>
    <row r="7482" spans="4:6">
      <c r="D7482" s="32"/>
      <c r="F7482" s="32"/>
    </row>
    <row r="7483" spans="4:6">
      <c r="D7483" s="32"/>
      <c r="F7483" s="32"/>
    </row>
    <row r="7484" spans="4:6">
      <c r="D7484" s="32"/>
      <c r="F7484" s="32"/>
    </row>
    <row r="7485" spans="4:6">
      <c r="D7485" s="32"/>
      <c r="F7485" s="32"/>
    </row>
    <row r="7486" spans="4:6">
      <c r="D7486" s="32"/>
      <c r="F7486" s="32"/>
    </row>
    <row r="7487" spans="4:6">
      <c r="D7487" s="32"/>
      <c r="F7487" s="32"/>
    </row>
    <row r="7488" spans="4:6">
      <c r="D7488" s="32"/>
      <c r="F7488" s="32"/>
    </row>
    <row r="7489" spans="4:6">
      <c r="D7489" s="32"/>
      <c r="F7489" s="32"/>
    </row>
    <row r="7490" spans="4:6">
      <c r="D7490" s="32"/>
      <c r="F7490" s="32"/>
    </row>
    <row r="7491" spans="4:6">
      <c r="D7491" s="32"/>
      <c r="F7491" s="32"/>
    </row>
    <row r="7492" spans="4:6">
      <c r="D7492" s="32"/>
      <c r="F7492" s="32"/>
    </row>
    <row r="7493" spans="4:6">
      <c r="D7493" s="32"/>
      <c r="F7493" s="32"/>
    </row>
    <row r="7494" spans="4:6">
      <c r="D7494" s="32"/>
      <c r="F7494" s="32"/>
    </row>
    <row r="7495" spans="4:6">
      <c r="D7495" s="32"/>
      <c r="F7495" s="32"/>
    </row>
    <row r="7496" spans="4:6">
      <c r="D7496" s="32"/>
      <c r="F7496" s="32"/>
    </row>
    <row r="7497" spans="4:6">
      <c r="D7497" s="32"/>
      <c r="F7497" s="32"/>
    </row>
    <row r="7498" spans="4:6">
      <c r="D7498" s="32"/>
      <c r="F7498" s="32"/>
    </row>
    <row r="7499" spans="4:6">
      <c r="D7499" s="32"/>
      <c r="F7499" s="32"/>
    </row>
    <row r="7500" spans="4:6">
      <c r="D7500" s="32"/>
      <c r="F7500" s="32"/>
    </row>
    <row r="7501" spans="4:6">
      <c r="D7501" s="32"/>
      <c r="F7501" s="32"/>
    </row>
    <row r="7502" spans="4:6">
      <c r="D7502" s="32"/>
      <c r="F7502" s="32"/>
    </row>
    <row r="7503" spans="4:6">
      <c r="D7503" s="32"/>
      <c r="F7503" s="32"/>
    </row>
    <row r="7504" spans="4:6">
      <c r="D7504" s="32"/>
      <c r="F7504" s="32"/>
    </row>
    <row r="7505" spans="4:6">
      <c r="D7505" s="32"/>
      <c r="F7505" s="32"/>
    </row>
    <row r="7506" spans="4:6">
      <c r="D7506" s="32"/>
      <c r="F7506" s="32"/>
    </row>
    <row r="7507" spans="4:6">
      <c r="D7507" s="32"/>
      <c r="F7507" s="32"/>
    </row>
    <row r="7508" spans="4:6">
      <c r="D7508" s="32"/>
      <c r="F7508" s="32"/>
    </row>
    <row r="7509" spans="4:6">
      <c r="D7509" s="32"/>
      <c r="F7509" s="32"/>
    </row>
    <row r="7510" spans="4:6">
      <c r="D7510" s="32"/>
      <c r="F7510" s="32"/>
    </row>
    <row r="7511" spans="4:6">
      <c r="D7511" s="32"/>
      <c r="F7511" s="32"/>
    </row>
    <row r="7512" spans="4:6">
      <c r="D7512" s="32"/>
      <c r="F7512" s="32"/>
    </row>
    <row r="7513" spans="4:6">
      <c r="D7513" s="32"/>
      <c r="F7513" s="32"/>
    </row>
    <row r="7514" spans="4:6">
      <c r="D7514" s="32"/>
      <c r="F7514" s="32"/>
    </row>
    <row r="7515" spans="4:6">
      <c r="D7515" s="32"/>
      <c r="F7515" s="32"/>
    </row>
    <row r="7516" spans="4:6">
      <c r="D7516" s="32"/>
      <c r="F7516" s="32"/>
    </row>
    <row r="7517" spans="4:6">
      <c r="D7517" s="32"/>
      <c r="F7517" s="32"/>
    </row>
    <row r="7518" spans="4:6">
      <c r="D7518" s="32"/>
      <c r="F7518" s="32"/>
    </row>
    <row r="7519" spans="4:6">
      <c r="D7519" s="32"/>
      <c r="F7519" s="32"/>
    </row>
    <row r="7520" spans="4:6">
      <c r="D7520" s="32"/>
      <c r="F7520" s="32"/>
    </row>
    <row r="7521" spans="4:6">
      <c r="D7521" s="32"/>
      <c r="F7521" s="32"/>
    </row>
    <row r="7522" spans="4:6">
      <c r="D7522" s="32"/>
      <c r="F7522" s="32"/>
    </row>
    <row r="7523" spans="4:6">
      <c r="D7523" s="32"/>
      <c r="F7523" s="32"/>
    </row>
    <row r="7524" spans="4:6">
      <c r="D7524" s="32"/>
      <c r="F7524" s="32"/>
    </row>
    <row r="7525" spans="4:6">
      <c r="D7525" s="32"/>
      <c r="F7525" s="32"/>
    </row>
    <row r="7526" spans="4:6">
      <c r="D7526" s="32"/>
      <c r="F7526" s="32"/>
    </row>
    <row r="7527" spans="4:6">
      <c r="D7527" s="32"/>
      <c r="F7527" s="32"/>
    </row>
    <row r="7528" spans="4:6">
      <c r="D7528" s="32"/>
      <c r="F7528" s="32"/>
    </row>
    <row r="7529" spans="4:6">
      <c r="D7529" s="32"/>
      <c r="F7529" s="32"/>
    </row>
    <row r="7530" spans="4:6">
      <c r="D7530" s="32"/>
      <c r="F7530" s="32"/>
    </row>
    <row r="7531" spans="4:6">
      <c r="D7531" s="32"/>
      <c r="F7531" s="32"/>
    </row>
    <row r="7532" spans="4:6">
      <c r="D7532" s="32"/>
      <c r="F7532" s="32"/>
    </row>
    <row r="7533" spans="4:6">
      <c r="D7533" s="32"/>
      <c r="F7533" s="32"/>
    </row>
    <row r="7534" spans="4:6">
      <c r="D7534" s="32"/>
      <c r="F7534" s="32"/>
    </row>
    <row r="7535" spans="4:6">
      <c r="D7535" s="32"/>
      <c r="F7535" s="32"/>
    </row>
    <row r="7536" spans="4:6">
      <c r="D7536" s="32"/>
      <c r="F7536" s="32"/>
    </row>
    <row r="7537" spans="4:6">
      <c r="D7537" s="32"/>
      <c r="F7537" s="32"/>
    </row>
    <row r="7538" spans="4:6">
      <c r="D7538" s="32"/>
      <c r="F7538" s="32"/>
    </row>
    <row r="7539" spans="4:6">
      <c r="D7539" s="32"/>
      <c r="F7539" s="32"/>
    </row>
    <row r="7540" spans="4:6">
      <c r="D7540" s="32"/>
      <c r="F7540" s="32"/>
    </row>
    <row r="7541" spans="4:6">
      <c r="D7541" s="32"/>
      <c r="F7541" s="32"/>
    </row>
    <row r="7542" spans="4:6">
      <c r="D7542" s="32"/>
      <c r="F7542" s="32"/>
    </row>
    <row r="7543" spans="4:6">
      <c r="D7543" s="32"/>
      <c r="F7543" s="32"/>
    </row>
    <row r="7544" spans="4:6">
      <c r="D7544" s="32"/>
      <c r="F7544" s="32"/>
    </row>
    <row r="7545" spans="4:6">
      <c r="D7545" s="32"/>
      <c r="F7545" s="32"/>
    </row>
    <row r="7546" spans="4:6">
      <c r="D7546" s="32"/>
      <c r="F7546" s="32"/>
    </row>
    <row r="7547" spans="4:6">
      <c r="D7547" s="32"/>
      <c r="F7547" s="32"/>
    </row>
    <row r="7548" spans="4:6">
      <c r="D7548" s="32"/>
      <c r="F7548" s="32"/>
    </row>
    <row r="7549" spans="4:6">
      <c r="D7549" s="32"/>
      <c r="F7549" s="32"/>
    </row>
    <row r="7550" spans="4:6">
      <c r="D7550" s="32"/>
      <c r="F7550" s="32"/>
    </row>
    <row r="7551" spans="4:6">
      <c r="D7551" s="32"/>
      <c r="F7551" s="32"/>
    </row>
    <row r="7552" spans="4:6">
      <c r="D7552" s="32"/>
      <c r="F7552" s="32"/>
    </row>
    <row r="7553" spans="4:6">
      <c r="D7553" s="32"/>
      <c r="F7553" s="32"/>
    </row>
    <row r="7554" spans="4:6">
      <c r="D7554" s="32"/>
      <c r="F7554" s="32"/>
    </row>
    <row r="7555" spans="4:6">
      <c r="D7555" s="32"/>
      <c r="F7555" s="32"/>
    </row>
    <row r="7556" spans="4:6">
      <c r="D7556" s="32"/>
      <c r="F7556" s="32"/>
    </row>
    <row r="7557" spans="4:6">
      <c r="D7557" s="32"/>
      <c r="F7557" s="32"/>
    </row>
    <row r="7558" spans="4:6">
      <c r="D7558" s="32"/>
      <c r="F7558" s="32"/>
    </row>
    <row r="7559" spans="4:6">
      <c r="D7559" s="32"/>
      <c r="F7559" s="32"/>
    </row>
    <row r="7560" spans="4:6">
      <c r="D7560" s="32"/>
      <c r="F7560" s="32"/>
    </row>
    <row r="7561" spans="4:6">
      <c r="D7561" s="32"/>
      <c r="F7561" s="32"/>
    </row>
    <row r="7562" spans="4:6">
      <c r="D7562" s="32"/>
      <c r="F7562" s="32"/>
    </row>
    <row r="7563" spans="4:6">
      <c r="D7563" s="32"/>
      <c r="F7563" s="32"/>
    </row>
    <row r="7564" spans="4:6">
      <c r="D7564" s="32"/>
      <c r="F7564" s="32"/>
    </row>
    <row r="7565" spans="4:6">
      <c r="D7565" s="32"/>
      <c r="F7565" s="32"/>
    </row>
    <row r="7566" spans="4:6">
      <c r="D7566" s="32"/>
      <c r="F7566" s="32"/>
    </row>
    <row r="7567" spans="4:6">
      <c r="D7567" s="32"/>
      <c r="F7567" s="32"/>
    </row>
    <row r="7568" spans="4:6">
      <c r="D7568" s="32"/>
      <c r="F7568" s="32"/>
    </row>
    <row r="7569" spans="4:6">
      <c r="D7569" s="32"/>
      <c r="F7569" s="32"/>
    </row>
    <row r="7570" spans="4:6">
      <c r="D7570" s="32"/>
      <c r="F7570" s="32"/>
    </row>
    <row r="7571" spans="4:6">
      <c r="D7571" s="32"/>
      <c r="F7571" s="32"/>
    </row>
    <row r="7572" spans="4:6">
      <c r="D7572" s="32"/>
      <c r="F7572" s="32"/>
    </row>
    <row r="7573" spans="4:6">
      <c r="D7573" s="32"/>
      <c r="F7573" s="32"/>
    </row>
    <row r="7574" spans="4:6">
      <c r="D7574" s="32"/>
      <c r="F7574" s="32"/>
    </row>
    <row r="7575" spans="4:6">
      <c r="D7575" s="32"/>
      <c r="F7575" s="32"/>
    </row>
    <row r="7576" spans="4:6">
      <c r="D7576" s="32"/>
      <c r="F7576" s="32"/>
    </row>
    <row r="7577" spans="4:6">
      <c r="D7577" s="32"/>
      <c r="F7577" s="32"/>
    </row>
    <row r="7578" spans="4:6">
      <c r="D7578" s="32"/>
      <c r="F7578" s="32"/>
    </row>
    <row r="7579" spans="4:6">
      <c r="D7579" s="32"/>
      <c r="F7579" s="32"/>
    </row>
    <row r="7580" spans="4:6">
      <c r="D7580" s="32"/>
      <c r="F7580" s="32"/>
    </row>
    <row r="7581" spans="4:6">
      <c r="D7581" s="32"/>
      <c r="F7581" s="32"/>
    </row>
    <row r="7582" spans="4:6">
      <c r="D7582" s="32"/>
      <c r="F7582" s="32"/>
    </row>
    <row r="7583" spans="4:6">
      <c r="D7583" s="32"/>
      <c r="F7583" s="32"/>
    </row>
    <row r="7584" spans="4:6">
      <c r="D7584" s="32"/>
      <c r="F7584" s="32"/>
    </row>
    <row r="7585" spans="4:6">
      <c r="D7585" s="32"/>
      <c r="F7585" s="32"/>
    </row>
    <row r="7586" spans="4:6">
      <c r="D7586" s="32"/>
      <c r="F7586" s="32"/>
    </row>
    <row r="7587" spans="4:6">
      <c r="D7587" s="32"/>
      <c r="F7587" s="32"/>
    </row>
    <row r="7588" spans="4:6">
      <c r="D7588" s="32"/>
      <c r="F7588" s="32"/>
    </row>
    <row r="7589" spans="4:6">
      <c r="D7589" s="32"/>
      <c r="F7589" s="32"/>
    </row>
    <row r="7590" spans="4:6">
      <c r="D7590" s="32"/>
      <c r="F7590" s="32"/>
    </row>
    <row r="7591" spans="4:6">
      <c r="D7591" s="32"/>
      <c r="F7591" s="32"/>
    </row>
    <row r="7592" spans="4:6">
      <c r="D7592" s="32"/>
      <c r="F7592" s="32"/>
    </row>
    <row r="7593" spans="4:6">
      <c r="D7593" s="32"/>
      <c r="F7593" s="32"/>
    </row>
    <row r="7594" spans="4:6">
      <c r="D7594" s="32"/>
      <c r="F7594" s="32"/>
    </row>
    <row r="7595" spans="4:6">
      <c r="D7595" s="32"/>
      <c r="F7595" s="32"/>
    </row>
    <row r="7596" spans="4:6">
      <c r="D7596" s="32"/>
      <c r="F7596" s="32"/>
    </row>
    <row r="7597" spans="4:6">
      <c r="D7597" s="32"/>
      <c r="F7597" s="32"/>
    </row>
    <row r="7598" spans="4:6">
      <c r="D7598" s="32"/>
      <c r="F7598" s="32"/>
    </row>
    <row r="7599" spans="4:6">
      <c r="D7599" s="32"/>
      <c r="F7599" s="32"/>
    </row>
    <row r="7600" spans="4:6">
      <c r="D7600" s="32"/>
      <c r="F7600" s="32"/>
    </row>
    <row r="7601" spans="4:6">
      <c r="D7601" s="32"/>
      <c r="F7601" s="32"/>
    </row>
    <row r="7602" spans="4:6">
      <c r="D7602" s="32"/>
      <c r="F7602" s="32"/>
    </row>
    <row r="7603" spans="4:6">
      <c r="D7603" s="32"/>
      <c r="F7603" s="32"/>
    </row>
    <row r="7604" spans="4:6">
      <c r="D7604" s="32"/>
      <c r="F7604" s="32"/>
    </row>
    <row r="7605" spans="4:6">
      <c r="D7605" s="32"/>
      <c r="F7605" s="32"/>
    </row>
    <row r="7606" spans="4:6">
      <c r="D7606" s="32"/>
      <c r="F7606" s="32"/>
    </row>
    <row r="7607" spans="4:6">
      <c r="D7607" s="32"/>
      <c r="F7607" s="32"/>
    </row>
    <row r="7608" spans="4:6">
      <c r="D7608" s="32"/>
      <c r="F7608" s="32"/>
    </row>
    <row r="7609" spans="4:6">
      <c r="D7609" s="32"/>
      <c r="F7609" s="32"/>
    </row>
    <row r="7610" spans="4:6">
      <c r="D7610" s="32"/>
      <c r="F7610" s="32"/>
    </row>
    <row r="7611" spans="4:6">
      <c r="D7611" s="32"/>
      <c r="F7611" s="32"/>
    </row>
    <row r="7612" spans="4:6">
      <c r="D7612" s="32"/>
      <c r="F7612" s="32"/>
    </row>
    <row r="7613" spans="4:6">
      <c r="D7613" s="32"/>
      <c r="F7613" s="32"/>
    </row>
    <row r="7614" spans="4:6">
      <c r="D7614" s="32"/>
      <c r="F7614" s="32"/>
    </row>
    <row r="7615" spans="4:6">
      <c r="D7615" s="32"/>
      <c r="F7615" s="32"/>
    </row>
    <row r="7616" spans="4:6">
      <c r="D7616" s="32"/>
      <c r="F7616" s="32"/>
    </row>
    <row r="7617" spans="4:6">
      <c r="D7617" s="32"/>
      <c r="F7617" s="32"/>
    </row>
    <row r="7618" spans="4:6">
      <c r="D7618" s="32"/>
      <c r="F7618" s="32"/>
    </row>
    <row r="7619" spans="4:6">
      <c r="D7619" s="32"/>
      <c r="F7619" s="32"/>
    </row>
    <row r="7620" spans="4:6">
      <c r="D7620" s="32"/>
      <c r="F7620" s="32"/>
    </row>
    <row r="7621" spans="4:6">
      <c r="D7621" s="32"/>
      <c r="F7621" s="32"/>
    </row>
    <row r="7622" spans="4:6">
      <c r="D7622" s="32"/>
      <c r="F7622" s="32"/>
    </row>
    <row r="7623" spans="4:6">
      <c r="D7623" s="32"/>
      <c r="F7623" s="32"/>
    </row>
    <row r="7624" spans="4:6">
      <c r="D7624" s="32"/>
      <c r="F7624" s="32"/>
    </row>
    <row r="7625" spans="4:6">
      <c r="D7625" s="32"/>
      <c r="F7625" s="32"/>
    </row>
    <row r="7626" spans="4:6">
      <c r="D7626" s="32"/>
      <c r="F7626" s="32"/>
    </row>
    <row r="7627" spans="4:6">
      <c r="D7627" s="32"/>
      <c r="F7627" s="32"/>
    </row>
    <row r="7628" spans="4:6">
      <c r="D7628" s="32"/>
      <c r="F7628" s="32"/>
    </row>
    <row r="7629" spans="4:6">
      <c r="D7629" s="32"/>
      <c r="F7629" s="32"/>
    </row>
    <row r="7630" spans="4:6">
      <c r="D7630" s="32"/>
      <c r="F7630" s="32"/>
    </row>
    <row r="7631" spans="4:6">
      <c r="D7631" s="32"/>
      <c r="F7631" s="32"/>
    </row>
    <row r="7632" spans="4:6">
      <c r="D7632" s="32"/>
      <c r="F7632" s="32"/>
    </row>
    <row r="7633" spans="4:6">
      <c r="D7633" s="32"/>
      <c r="F7633" s="32"/>
    </row>
    <row r="7634" spans="4:6">
      <c r="D7634" s="32"/>
      <c r="F7634" s="32"/>
    </row>
    <row r="7635" spans="4:6">
      <c r="D7635" s="32"/>
      <c r="F7635" s="32"/>
    </row>
    <row r="7636" spans="4:6">
      <c r="D7636" s="32"/>
      <c r="F7636" s="32"/>
    </row>
    <row r="7637" spans="4:6">
      <c r="D7637" s="32"/>
      <c r="F7637" s="32"/>
    </row>
    <row r="7638" spans="4:6">
      <c r="D7638" s="32"/>
      <c r="F7638" s="32"/>
    </row>
    <row r="7639" spans="4:6">
      <c r="D7639" s="32"/>
      <c r="F7639" s="32"/>
    </row>
    <row r="7640" spans="4:6">
      <c r="D7640" s="32"/>
      <c r="F7640" s="32"/>
    </row>
    <row r="7641" spans="4:6">
      <c r="D7641" s="32"/>
      <c r="F7641" s="32"/>
    </row>
    <row r="7642" spans="4:6">
      <c r="D7642" s="32"/>
      <c r="F7642" s="32"/>
    </row>
    <row r="7643" spans="4:6">
      <c r="D7643" s="32"/>
      <c r="F7643" s="32"/>
    </row>
    <row r="7644" spans="4:6">
      <c r="D7644" s="32"/>
      <c r="F7644" s="32"/>
    </row>
    <row r="7645" spans="4:6">
      <c r="D7645" s="32"/>
      <c r="F7645" s="32"/>
    </row>
    <row r="7646" spans="4:6">
      <c r="D7646" s="32"/>
      <c r="F7646" s="32"/>
    </row>
    <row r="7647" spans="4:6">
      <c r="D7647" s="32"/>
      <c r="F7647" s="32"/>
    </row>
    <row r="7648" spans="4:6">
      <c r="D7648" s="32"/>
      <c r="F7648" s="32"/>
    </row>
    <row r="7649" spans="4:6">
      <c r="D7649" s="32"/>
      <c r="F7649" s="32"/>
    </row>
    <row r="7650" spans="4:6">
      <c r="D7650" s="32"/>
      <c r="F7650" s="32"/>
    </row>
    <row r="7651" spans="4:6">
      <c r="D7651" s="32"/>
      <c r="F7651" s="32"/>
    </row>
    <row r="7652" spans="4:6">
      <c r="D7652" s="32"/>
      <c r="F7652" s="32"/>
    </row>
    <row r="7653" spans="4:6">
      <c r="D7653" s="32"/>
      <c r="F7653" s="32"/>
    </row>
    <row r="7654" spans="4:6">
      <c r="D7654" s="32"/>
      <c r="F7654" s="32"/>
    </row>
    <row r="7655" spans="4:6">
      <c r="D7655" s="32"/>
      <c r="F7655" s="32"/>
    </row>
    <row r="7656" spans="4:6">
      <c r="D7656" s="32"/>
      <c r="F7656" s="32"/>
    </row>
    <row r="7657" spans="4:6">
      <c r="D7657" s="32"/>
      <c r="F7657" s="32"/>
    </row>
    <row r="7658" spans="4:6">
      <c r="D7658" s="32"/>
      <c r="F7658" s="32"/>
    </row>
    <row r="7659" spans="4:6">
      <c r="D7659" s="32"/>
      <c r="F7659" s="32"/>
    </row>
    <row r="7660" spans="4:6">
      <c r="D7660" s="32"/>
      <c r="F7660" s="32"/>
    </row>
    <row r="7661" spans="4:6">
      <c r="D7661" s="32"/>
      <c r="F7661" s="32"/>
    </row>
    <row r="7662" spans="4:6">
      <c r="D7662" s="32"/>
      <c r="F7662" s="32"/>
    </row>
    <row r="7663" spans="4:6">
      <c r="D7663" s="32"/>
      <c r="F7663" s="32"/>
    </row>
    <row r="7664" spans="4:6">
      <c r="D7664" s="32"/>
      <c r="F7664" s="32"/>
    </row>
    <row r="7665" spans="4:6">
      <c r="D7665" s="32"/>
      <c r="F7665" s="32"/>
    </row>
    <row r="7666" spans="4:6">
      <c r="D7666" s="32"/>
      <c r="F7666" s="32"/>
    </row>
    <row r="7667" spans="4:6">
      <c r="D7667" s="32"/>
      <c r="F7667" s="32"/>
    </row>
    <row r="7668" spans="4:6">
      <c r="D7668" s="32"/>
      <c r="F7668" s="32"/>
    </row>
    <row r="7669" spans="4:6">
      <c r="D7669" s="32"/>
      <c r="F7669" s="32"/>
    </row>
    <row r="7670" spans="4:6">
      <c r="D7670" s="32"/>
      <c r="F7670" s="32"/>
    </row>
    <row r="7671" spans="4:6">
      <c r="D7671" s="32"/>
      <c r="F7671" s="32"/>
    </row>
    <row r="7672" spans="4:6">
      <c r="D7672" s="32"/>
      <c r="F7672" s="32"/>
    </row>
    <row r="7673" spans="4:6">
      <c r="D7673" s="32"/>
      <c r="F7673" s="32"/>
    </row>
    <row r="7674" spans="4:6">
      <c r="D7674" s="32"/>
      <c r="F7674" s="32"/>
    </row>
    <row r="7675" spans="4:6">
      <c r="D7675" s="32"/>
      <c r="F7675" s="32"/>
    </row>
    <row r="7676" spans="4:6">
      <c r="D7676" s="32"/>
      <c r="F7676" s="32"/>
    </row>
    <row r="7677" spans="4:6">
      <c r="D7677" s="32"/>
      <c r="F7677" s="32"/>
    </row>
    <row r="7678" spans="4:6">
      <c r="D7678" s="32"/>
      <c r="F7678" s="32"/>
    </row>
    <row r="7679" spans="4:6">
      <c r="D7679" s="32"/>
      <c r="F7679" s="32"/>
    </row>
    <row r="7680" spans="4:6">
      <c r="D7680" s="32"/>
      <c r="F7680" s="32"/>
    </row>
    <row r="7681" spans="4:6">
      <c r="D7681" s="32"/>
      <c r="F7681" s="32"/>
    </row>
    <row r="7682" spans="4:6">
      <c r="D7682" s="32"/>
      <c r="F7682" s="32"/>
    </row>
    <row r="7683" spans="4:6">
      <c r="D7683" s="32"/>
      <c r="F7683" s="32"/>
    </row>
    <row r="7684" spans="4:6">
      <c r="D7684" s="32"/>
      <c r="F7684" s="32"/>
    </row>
    <row r="7685" spans="4:6">
      <c r="D7685" s="32"/>
      <c r="F7685" s="32"/>
    </row>
    <row r="7686" spans="4:6">
      <c r="D7686" s="32"/>
      <c r="F7686" s="32"/>
    </row>
    <row r="7687" spans="4:6">
      <c r="D7687" s="32"/>
      <c r="F7687" s="32"/>
    </row>
    <row r="7688" spans="4:6">
      <c r="D7688" s="32"/>
      <c r="F7688" s="32"/>
    </row>
    <row r="7689" spans="4:6">
      <c r="D7689" s="32"/>
      <c r="F7689" s="32"/>
    </row>
    <row r="7690" spans="4:6">
      <c r="D7690" s="32"/>
      <c r="F7690" s="32"/>
    </row>
    <row r="7691" spans="4:6">
      <c r="D7691" s="32"/>
      <c r="F7691" s="32"/>
    </row>
    <row r="7692" spans="4:6">
      <c r="D7692" s="32"/>
      <c r="F7692" s="32"/>
    </row>
    <row r="7693" spans="4:6">
      <c r="D7693" s="32"/>
      <c r="F7693" s="32"/>
    </row>
    <row r="7694" spans="4:6">
      <c r="D7694" s="32"/>
      <c r="F7694" s="32"/>
    </row>
    <row r="7695" spans="4:6">
      <c r="D7695" s="32"/>
      <c r="F7695" s="32"/>
    </row>
    <row r="7696" spans="4:6">
      <c r="D7696" s="32"/>
      <c r="F7696" s="32"/>
    </row>
    <row r="7697" spans="4:6">
      <c r="D7697" s="32"/>
      <c r="F7697" s="32"/>
    </row>
    <row r="7698" spans="4:6">
      <c r="D7698" s="32"/>
      <c r="F7698" s="32"/>
    </row>
    <row r="7699" spans="4:6">
      <c r="D7699" s="32"/>
      <c r="F7699" s="32"/>
    </row>
    <row r="7700" spans="4:6">
      <c r="D7700" s="32"/>
      <c r="F7700" s="32"/>
    </row>
    <row r="7701" spans="4:6">
      <c r="D7701" s="32"/>
      <c r="F7701" s="32"/>
    </row>
    <row r="7702" spans="4:6">
      <c r="D7702" s="32"/>
      <c r="F7702" s="32"/>
    </row>
    <row r="7703" spans="4:6">
      <c r="D7703" s="32"/>
      <c r="F7703" s="32"/>
    </row>
    <row r="7704" spans="4:6">
      <c r="D7704" s="32"/>
      <c r="F7704" s="32"/>
    </row>
    <row r="7705" spans="4:6">
      <c r="D7705" s="32"/>
      <c r="F7705" s="32"/>
    </row>
    <row r="7706" spans="4:6">
      <c r="D7706" s="32"/>
      <c r="F7706" s="32"/>
    </row>
    <row r="7707" spans="4:6">
      <c r="D7707" s="32"/>
      <c r="F7707" s="32"/>
    </row>
    <row r="7708" spans="4:6">
      <c r="D7708" s="32"/>
      <c r="F7708" s="32"/>
    </row>
    <row r="7709" spans="4:6">
      <c r="D7709" s="32"/>
      <c r="F7709" s="32"/>
    </row>
    <row r="7710" spans="4:6">
      <c r="D7710" s="32"/>
      <c r="F7710" s="32"/>
    </row>
    <row r="7711" spans="4:6">
      <c r="D7711" s="32"/>
      <c r="F7711" s="32"/>
    </row>
    <row r="7712" spans="4:6">
      <c r="D7712" s="32"/>
      <c r="F7712" s="32"/>
    </row>
    <row r="7713" spans="4:6">
      <c r="D7713" s="32"/>
      <c r="F7713" s="32"/>
    </row>
    <row r="7714" spans="4:6">
      <c r="D7714" s="32"/>
      <c r="F7714" s="32"/>
    </row>
    <row r="7715" spans="4:6">
      <c r="D7715" s="32"/>
      <c r="F7715" s="32"/>
    </row>
    <row r="7716" spans="4:6">
      <c r="D7716" s="32"/>
      <c r="F7716" s="32"/>
    </row>
    <row r="7717" spans="4:6">
      <c r="D7717" s="32"/>
      <c r="F7717" s="32"/>
    </row>
    <row r="7718" spans="4:6">
      <c r="D7718" s="32"/>
      <c r="F7718" s="32"/>
    </row>
    <row r="7719" spans="4:6">
      <c r="D7719" s="32"/>
      <c r="F7719" s="32"/>
    </row>
    <row r="7720" spans="4:6">
      <c r="D7720" s="32"/>
      <c r="F7720" s="32"/>
    </row>
    <row r="7721" spans="4:6">
      <c r="D7721" s="32"/>
      <c r="F7721" s="32"/>
    </row>
    <row r="7722" spans="4:6">
      <c r="D7722" s="32"/>
      <c r="F7722" s="32"/>
    </row>
    <row r="7723" spans="4:6">
      <c r="D7723" s="32"/>
      <c r="F7723" s="32"/>
    </row>
    <row r="7724" spans="4:6">
      <c r="D7724" s="32"/>
      <c r="F7724" s="32"/>
    </row>
    <row r="7725" spans="4:6">
      <c r="D7725" s="32"/>
      <c r="F7725" s="32"/>
    </row>
    <row r="7726" spans="4:6">
      <c r="D7726" s="32"/>
      <c r="F7726" s="32"/>
    </row>
    <row r="7727" spans="4:6">
      <c r="D7727" s="32"/>
      <c r="F7727" s="32"/>
    </row>
    <row r="7728" spans="4:6">
      <c r="D7728" s="32"/>
      <c r="F7728" s="32"/>
    </row>
    <row r="7729" spans="4:6">
      <c r="D7729" s="32"/>
      <c r="F7729" s="32"/>
    </row>
    <row r="7730" spans="4:6">
      <c r="D7730" s="32"/>
      <c r="F7730" s="32"/>
    </row>
    <row r="7731" spans="4:6">
      <c r="D7731" s="32"/>
      <c r="F7731" s="32"/>
    </row>
    <row r="7732" spans="4:6">
      <c r="D7732" s="32"/>
      <c r="F7732" s="32"/>
    </row>
    <row r="7733" spans="4:6">
      <c r="D7733" s="32"/>
      <c r="F7733" s="32"/>
    </row>
    <row r="7734" spans="4:6">
      <c r="D7734" s="32"/>
      <c r="F7734" s="32"/>
    </row>
    <row r="7735" spans="4:6">
      <c r="D7735" s="32"/>
      <c r="F7735" s="32"/>
    </row>
    <row r="7736" spans="4:6">
      <c r="D7736" s="32"/>
      <c r="F7736" s="32"/>
    </row>
    <row r="7737" spans="4:6">
      <c r="D7737" s="32"/>
      <c r="F7737" s="32"/>
    </row>
    <row r="7738" spans="4:6">
      <c r="D7738" s="32"/>
      <c r="F7738" s="32"/>
    </row>
    <row r="7739" spans="4:6">
      <c r="D7739" s="32"/>
      <c r="F7739" s="32"/>
    </row>
    <row r="7740" spans="4:6">
      <c r="D7740" s="32"/>
      <c r="F7740" s="32"/>
    </row>
    <row r="7741" spans="4:6">
      <c r="D7741" s="32"/>
      <c r="F7741" s="32"/>
    </row>
    <row r="7742" spans="4:6">
      <c r="D7742" s="32"/>
      <c r="F7742" s="32"/>
    </row>
    <row r="7743" spans="4:6">
      <c r="D7743" s="32"/>
      <c r="F7743" s="32"/>
    </row>
    <row r="7744" spans="4:6">
      <c r="D7744" s="32"/>
      <c r="F7744" s="32"/>
    </row>
    <row r="7745" spans="4:6">
      <c r="D7745" s="32"/>
      <c r="F7745" s="32"/>
    </row>
    <row r="7746" spans="4:6">
      <c r="D7746" s="32"/>
      <c r="F7746" s="32"/>
    </row>
    <row r="7747" spans="4:6">
      <c r="D7747" s="32"/>
      <c r="F7747" s="32"/>
    </row>
    <row r="7748" spans="4:6">
      <c r="D7748" s="32"/>
      <c r="F7748" s="32"/>
    </row>
    <row r="7749" spans="4:6">
      <c r="D7749" s="32"/>
      <c r="F7749" s="32"/>
    </row>
    <row r="7750" spans="4:6">
      <c r="D7750" s="32"/>
      <c r="F7750" s="32"/>
    </row>
    <row r="7751" spans="4:6">
      <c r="D7751" s="32"/>
      <c r="F7751" s="32"/>
    </row>
    <row r="7752" spans="4:6">
      <c r="D7752" s="32"/>
      <c r="F7752" s="32"/>
    </row>
    <row r="7753" spans="4:6">
      <c r="D7753" s="32"/>
      <c r="F7753" s="32"/>
    </row>
    <row r="7754" spans="4:6">
      <c r="D7754" s="32"/>
      <c r="F7754" s="32"/>
    </row>
    <row r="7755" spans="4:6">
      <c r="D7755" s="32"/>
      <c r="F7755" s="32"/>
    </row>
    <row r="7756" spans="4:6">
      <c r="D7756" s="32"/>
      <c r="F7756" s="32"/>
    </row>
    <row r="7757" spans="4:6">
      <c r="D7757" s="32"/>
      <c r="F7757" s="32"/>
    </row>
    <row r="7758" spans="4:6">
      <c r="D7758" s="32"/>
      <c r="F7758" s="32"/>
    </row>
    <row r="7759" spans="4:6">
      <c r="D7759" s="32"/>
      <c r="F7759" s="32"/>
    </row>
    <row r="7760" spans="4:6">
      <c r="D7760" s="32"/>
      <c r="F7760" s="32"/>
    </row>
    <row r="7761" spans="4:6">
      <c r="D7761" s="32"/>
      <c r="F7761" s="32"/>
    </row>
    <row r="7762" spans="4:6">
      <c r="D7762" s="32"/>
      <c r="F7762" s="32"/>
    </row>
    <row r="7763" spans="4:6">
      <c r="D7763" s="32"/>
      <c r="F7763" s="32"/>
    </row>
    <row r="7764" spans="4:6">
      <c r="D7764" s="32"/>
      <c r="F7764" s="32"/>
    </row>
    <row r="7765" spans="4:6">
      <c r="D7765" s="32"/>
      <c r="F7765" s="32"/>
    </row>
    <row r="7766" spans="4:6">
      <c r="D7766" s="32"/>
      <c r="F7766" s="32"/>
    </row>
    <row r="7767" spans="4:6">
      <c r="D7767" s="32"/>
      <c r="F7767" s="32"/>
    </row>
    <row r="7768" spans="4:6">
      <c r="D7768" s="32"/>
      <c r="F7768" s="32"/>
    </row>
    <row r="7769" spans="4:6">
      <c r="D7769" s="32"/>
      <c r="F7769" s="32"/>
    </row>
    <row r="7770" spans="4:6">
      <c r="D7770" s="32"/>
      <c r="F7770" s="32"/>
    </row>
    <row r="7771" spans="4:6">
      <c r="D7771" s="32"/>
      <c r="F7771" s="32"/>
    </row>
    <row r="7772" spans="4:6">
      <c r="D7772" s="32"/>
      <c r="F7772" s="32"/>
    </row>
    <row r="7773" spans="4:6">
      <c r="D7773" s="32"/>
      <c r="F7773" s="32"/>
    </row>
    <row r="7774" spans="4:6">
      <c r="D7774" s="32"/>
      <c r="F7774" s="32"/>
    </row>
    <row r="7775" spans="4:6">
      <c r="D7775" s="32"/>
      <c r="F7775" s="32"/>
    </row>
    <row r="7776" spans="4:6">
      <c r="D7776" s="32"/>
      <c r="F7776" s="32"/>
    </row>
    <row r="7777" spans="4:6">
      <c r="D7777" s="32"/>
      <c r="F7777" s="32"/>
    </row>
    <row r="7778" spans="4:6">
      <c r="D7778" s="32"/>
      <c r="F7778" s="32"/>
    </row>
    <row r="7779" spans="4:6">
      <c r="D7779" s="32"/>
      <c r="F7779" s="32"/>
    </row>
    <row r="7780" spans="4:6">
      <c r="D7780" s="32"/>
      <c r="F7780" s="32"/>
    </row>
    <row r="7781" spans="4:6">
      <c r="D7781" s="32"/>
      <c r="F7781" s="32"/>
    </row>
    <row r="7782" spans="4:6">
      <c r="D7782" s="32"/>
      <c r="F7782" s="32"/>
    </row>
    <row r="7783" spans="4:6">
      <c r="D7783" s="32"/>
      <c r="F7783" s="32"/>
    </row>
    <row r="7784" spans="4:6">
      <c r="D7784" s="32"/>
      <c r="F7784" s="32"/>
    </row>
    <row r="7785" spans="4:6">
      <c r="D7785" s="32"/>
      <c r="F7785" s="32"/>
    </row>
    <row r="7786" spans="4:6">
      <c r="D7786" s="32"/>
      <c r="F7786" s="32"/>
    </row>
    <row r="7787" spans="4:6">
      <c r="D7787" s="32"/>
      <c r="F7787" s="32"/>
    </row>
    <row r="7788" spans="4:6">
      <c r="D7788" s="32"/>
      <c r="F7788" s="32"/>
    </row>
    <row r="7789" spans="4:6">
      <c r="D7789" s="32"/>
      <c r="F7789" s="32"/>
    </row>
    <row r="7790" spans="4:6">
      <c r="D7790" s="32"/>
      <c r="F7790" s="32"/>
    </row>
    <row r="7791" spans="4:6">
      <c r="D7791" s="32"/>
      <c r="F7791" s="32"/>
    </row>
    <row r="7792" spans="4:6">
      <c r="D7792" s="32"/>
      <c r="F7792" s="32"/>
    </row>
    <row r="7793" spans="4:6">
      <c r="D7793" s="32"/>
      <c r="F7793" s="32"/>
    </row>
    <row r="7794" spans="4:6">
      <c r="D7794" s="32"/>
      <c r="F7794" s="32"/>
    </row>
    <row r="7795" spans="4:6">
      <c r="D7795" s="32"/>
      <c r="F7795" s="32"/>
    </row>
    <row r="7796" spans="4:6">
      <c r="D7796" s="32"/>
      <c r="F7796" s="32"/>
    </row>
    <row r="7797" spans="4:6">
      <c r="D7797" s="32"/>
      <c r="F7797" s="32"/>
    </row>
    <row r="7798" spans="4:6">
      <c r="D7798" s="32"/>
      <c r="F7798" s="32"/>
    </row>
    <row r="7799" spans="4:6">
      <c r="D7799" s="32"/>
      <c r="F7799" s="32"/>
    </row>
    <row r="7800" spans="4:6">
      <c r="D7800" s="32"/>
      <c r="F7800" s="32"/>
    </row>
    <row r="7801" spans="4:6">
      <c r="D7801" s="32"/>
      <c r="F7801" s="32"/>
    </row>
    <row r="7802" spans="4:6">
      <c r="D7802" s="32"/>
      <c r="F7802" s="32"/>
    </row>
    <row r="7803" spans="4:6">
      <c r="D7803" s="32"/>
      <c r="F7803" s="32"/>
    </row>
    <row r="7804" spans="4:6">
      <c r="D7804" s="32"/>
      <c r="F7804" s="32"/>
    </row>
    <row r="7805" spans="4:6">
      <c r="D7805" s="32"/>
      <c r="F7805" s="32"/>
    </row>
    <row r="7806" spans="4:6">
      <c r="D7806" s="32"/>
      <c r="F7806" s="32"/>
    </row>
    <row r="7807" spans="4:6">
      <c r="D7807" s="32"/>
      <c r="F7807" s="32"/>
    </row>
    <row r="7808" spans="4:6">
      <c r="D7808" s="32"/>
      <c r="F7808" s="32"/>
    </row>
    <row r="7809" spans="4:6">
      <c r="D7809" s="32"/>
      <c r="F7809" s="32"/>
    </row>
    <row r="7810" spans="4:6">
      <c r="D7810" s="32"/>
      <c r="F7810" s="32"/>
    </row>
    <row r="7811" spans="4:6">
      <c r="D7811" s="32"/>
      <c r="F7811" s="32"/>
    </row>
    <row r="7812" spans="4:6">
      <c r="D7812" s="32"/>
      <c r="F7812" s="32"/>
    </row>
    <row r="7813" spans="4:6">
      <c r="D7813" s="32"/>
      <c r="F7813" s="32"/>
    </row>
    <row r="7814" spans="4:6">
      <c r="D7814" s="32"/>
      <c r="F7814" s="32"/>
    </row>
    <row r="7815" spans="4:6">
      <c r="D7815" s="32"/>
      <c r="F7815" s="32"/>
    </row>
    <row r="7816" spans="4:6">
      <c r="D7816" s="32"/>
      <c r="F7816" s="32"/>
    </row>
    <row r="7817" spans="4:6">
      <c r="D7817" s="32"/>
      <c r="F7817" s="32"/>
    </row>
    <row r="7818" spans="4:6">
      <c r="D7818" s="32"/>
      <c r="F7818" s="32"/>
    </row>
    <row r="7819" spans="4:6">
      <c r="D7819" s="32"/>
      <c r="F7819" s="32"/>
    </row>
    <row r="7820" spans="4:6">
      <c r="D7820" s="32"/>
      <c r="F7820" s="32"/>
    </row>
    <row r="7821" spans="4:6">
      <c r="D7821" s="32"/>
      <c r="F7821" s="32"/>
    </row>
    <row r="7822" spans="4:6">
      <c r="D7822" s="32"/>
      <c r="F7822" s="32"/>
    </row>
    <row r="7823" spans="4:6">
      <c r="D7823" s="32"/>
      <c r="F7823" s="32"/>
    </row>
    <row r="7824" spans="4:6">
      <c r="D7824" s="32"/>
      <c r="F7824" s="32"/>
    </row>
    <row r="7825" spans="4:6">
      <c r="D7825" s="32"/>
      <c r="F7825" s="32"/>
    </row>
    <row r="7826" spans="4:6">
      <c r="D7826" s="32"/>
      <c r="F7826" s="32"/>
    </row>
    <row r="7827" spans="4:6">
      <c r="D7827" s="32"/>
      <c r="F7827" s="32"/>
    </row>
    <row r="7828" spans="4:6">
      <c r="D7828" s="32"/>
      <c r="F7828" s="32"/>
    </row>
    <row r="7829" spans="4:6">
      <c r="D7829" s="32"/>
      <c r="F7829" s="32"/>
    </row>
    <row r="7830" spans="4:6">
      <c r="D7830" s="32"/>
      <c r="F7830" s="32"/>
    </row>
    <row r="7831" spans="4:6">
      <c r="D7831" s="32"/>
      <c r="F7831" s="32"/>
    </row>
    <row r="7832" spans="4:6">
      <c r="D7832" s="32"/>
      <c r="F7832" s="32"/>
    </row>
    <row r="7833" spans="4:6">
      <c r="D7833" s="32"/>
      <c r="F7833" s="32"/>
    </row>
    <row r="7834" spans="4:6">
      <c r="D7834" s="32"/>
      <c r="F7834" s="32"/>
    </row>
    <row r="7835" spans="4:6">
      <c r="D7835" s="32"/>
      <c r="F7835" s="32"/>
    </row>
    <row r="7836" spans="4:6">
      <c r="D7836" s="32"/>
      <c r="F7836" s="32"/>
    </row>
    <row r="7837" spans="4:6">
      <c r="D7837" s="32"/>
      <c r="F7837" s="32"/>
    </row>
    <row r="7838" spans="4:6">
      <c r="D7838" s="32"/>
      <c r="F7838" s="32"/>
    </row>
    <row r="7839" spans="4:6">
      <c r="D7839" s="32"/>
      <c r="F7839" s="32"/>
    </row>
    <row r="7840" spans="4:6">
      <c r="D7840" s="32"/>
      <c r="F7840" s="32"/>
    </row>
    <row r="7841" spans="4:6">
      <c r="D7841" s="32"/>
      <c r="F7841" s="32"/>
    </row>
    <row r="7842" spans="4:6">
      <c r="D7842" s="32"/>
      <c r="F7842" s="32"/>
    </row>
    <row r="7843" spans="4:6">
      <c r="D7843" s="32"/>
      <c r="F7843" s="32"/>
    </row>
    <row r="7844" spans="4:6">
      <c r="D7844" s="32"/>
      <c r="F7844" s="32"/>
    </row>
    <row r="7845" spans="4:6">
      <c r="D7845" s="32"/>
      <c r="F7845" s="32"/>
    </row>
    <row r="7846" spans="4:6">
      <c r="D7846" s="32"/>
      <c r="F7846" s="32"/>
    </row>
    <row r="7847" spans="4:6">
      <c r="D7847" s="32"/>
      <c r="F7847" s="32"/>
    </row>
    <row r="7848" spans="4:6">
      <c r="D7848" s="32"/>
      <c r="F7848" s="32"/>
    </row>
    <row r="7849" spans="4:6">
      <c r="D7849" s="32"/>
      <c r="F7849" s="32"/>
    </row>
    <row r="7850" spans="4:6">
      <c r="D7850" s="32"/>
      <c r="F7850" s="32"/>
    </row>
    <row r="7851" spans="4:6">
      <c r="D7851" s="32"/>
      <c r="F7851" s="32"/>
    </row>
    <row r="7852" spans="4:6">
      <c r="D7852" s="32"/>
      <c r="F7852" s="32"/>
    </row>
    <row r="7853" spans="4:6">
      <c r="D7853" s="32"/>
      <c r="F7853" s="32"/>
    </row>
    <row r="7854" spans="4:6">
      <c r="D7854" s="32"/>
      <c r="F7854" s="32"/>
    </row>
    <row r="7855" spans="4:6">
      <c r="D7855" s="32"/>
      <c r="F7855" s="32"/>
    </row>
    <row r="7856" spans="4:6">
      <c r="D7856" s="32"/>
      <c r="F7856" s="32"/>
    </row>
    <row r="7857" spans="4:6">
      <c r="D7857" s="32"/>
      <c r="F7857" s="32"/>
    </row>
    <row r="7858" spans="4:6">
      <c r="D7858" s="32"/>
      <c r="F7858" s="32"/>
    </row>
    <row r="7859" spans="4:6">
      <c r="D7859" s="32"/>
      <c r="F7859" s="32"/>
    </row>
    <row r="7860" spans="4:6">
      <c r="D7860" s="32"/>
      <c r="F7860" s="32"/>
    </row>
    <row r="7861" spans="4:6">
      <c r="D7861" s="32"/>
      <c r="F7861" s="32"/>
    </row>
    <row r="7862" spans="4:6">
      <c r="D7862" s="32"/>
      <c r="F7862" s="32"/>
    </row>
    <row r="7863" spans="4:6">
      <c r="D7863" s="32"/>
      <c r="F7863" s="32"/>
    </row>
    <row r="7864" spans="4:6">
      <c r="D7864" s="32"/>
      <c r="F7864" s="32"/>
    </row>
    <row r="7865" spans="4:6">
      <c r="D7865" s="32"/>
      <c r="F7865" s="32"/>
    </row>
    <row r="7866" spans="4:6">
      <c r="D7866" s="32"/>
      <c r="F7866" s="32"/>
    </row>
    <row r="7867" spans="4:6">
      <c r="D7867" s="32"/>
      <c r="F7867" s="32"/>
    </row>
    <row r="7868" spans="4:6">
      <c r="D7868" s="32"/>
      <c r="F7868" s="32"/>
    </row>
    <row r="7869" spans="4:6">
      <c r="D7869" s="32"/>
      <c r="F7869" s="32"/>
    </row>
    <row r="7870" spans="4:6">
      <c r="D7870" s="32"/>
      <c r="F7870" s="32"/>
    </row>
    <row r="7871" spans="4:6">
      <c r="D7871" s="32"/>
      <c r="F7871" s="32"/>
    </row>
    <row r="7872" spans="4:6">
      <c r="D7872" s="32"/>
      <c r="F7872" s="32"/>
    </row>
    <row r="7873" spans="4:6">
      <c r="D7873" s="32"/>
      <c r="F7873" s="32"/>
    </row>
    <row r="7874" spans="4:6">
      <c r="D7874" s="32"/>
      <c r="F7874" s="32"/>
    </row>
    <row r="7875" spans="4:6">
      <c r="D7875" s="32"/>
      <c r="F7875" s="32"/>
    </row>
    <row r="7876" spans="4:6">
      <c r="D7876" s="32"/>
      <c r="F7876" s="32"/>
    </row>
    <row r="7877" spans="4:6">
      <c r="D7877" s="32"/>
      <c r="F7877" s="32"/>
    </row>
    <row r="7878" spans="4:6">
      <c r="D7878" s="32"/>
      <c r="F7878" s="32"/>
    </row>
    <row r="7879" spans="4:6">
      <c r="D7879" s="32"/>
      <c r="F7879" s="32"/>
    </row>
    <row r="7880" spans="4:6">
      <c r="D7880" s="32"/>
      <c r="F7880" s="32"/>
    </row>
    <row r="7881" spans="4:6">
      <c r="D7881" s="32"/>
      <c r="F7881" s="32"/>
    </row>
    <row r="7882" spans="4:6">
      <c r="D7882" s="32"/>
      <c r="F7882" s="32"/>
    </row>
    <row r="7883" spans="4:6">
      <c r="D7883" s="32"/>
      <c r="F7883" s="32"/>
    </row>
    <row r="7884" spans="4:6">
      <c r="D7884" s="32"/>
      <c r="F7884" s="32"/>
    </row>
    <row r="7885" spans="4:6">
      <c r="D7885" s="32"/>
      <c r="F7885" s="32"/>
    </row>
    <row r="7886" spans="4:6">
      <c r="D7886" s="32"/>
      <c r="F7886" s="32"/>
    </row>
    <row r="7887" spans="4:6">
      <c r="D7887" s="32"/>
      <c r="F7887" s="32"/>
    </row>
    <row r="7888" spans="4:6">
      <c r="D7888" s="32"/>
      <c r="F7888" s="32"/>
    </row>
    <row r="7889" spans="4:6">
      <c r="D7889" s="32"/>
      <c r="F7889" s="32"/>
    </row>
    <row r="7890" spans="4:6">
      <c r="D7890" s="32"/>
      <c r="F7890" s="32"/>
    </row>
    <row r="7891" spans="4:6">
      <c r="D7891" s="32"/>
      <c r="F7891" s="32"/>
    </row>
    <row r="7892" spans="4:6">
      <c r="D7892" s="32"/>
      <c r="F7892" s="32"/>
    </row>
    <row r="7893" spans="4:6">
      <c r="D7893" s="32"/>
      <c r="F7893" s="32"/>
    </row>
    <row r="7894" spans="4:6">
      <c r="D7894" s="32"/>
      <c r="F7894" s="32"/>
    </row>
    <row r="7895" spans="4:6">
      <c r="D7895" s="32"/>
      <c r="F7895" s="32"/>
    </row>
    <row r="7896" spans="4:6">
      <c r="D7896" s="32"/>
      <c r="F7896" s="32"/>
    </row>
    <row r="7897" spans="4:6">
      <c r="D7897" s="32"/>
      <c r="F7897" s="32"/>
    </row>
    <row r="7898" spans="4:6">
      <c r="D7898" s="32"/>
      <c r="F7898" s="32"/>
    </row>
    <row r="7899" spans="4:6">
      <c r="D7899" s="32"/>
      <c r="F7899" s="32"/>
    </row>
    <row r="7900" spans="4:6">
      <c r="D7900" s="32"/>
      <c r="F7900" s="32"/>
    </row>
    <row r="7901" spans="4:6">
      <c r="D7901" s="32"/>
      <c r="F7901" s="32"/>
    </row>
    <row r="7902" spans="4:6">
      <c r="D7902" s="32"/>
      <c r="F7902" s="32"/>
    </row>
    <row r="7903" spans="4:6">
      <c r="D7903" s="32"/>
      <c r="F7903" s="32"/>
    </row>
    <row r="7904" spans="4:6">
      <c r="D7904" s="32"/>
      <c r="F7904" s="32"/>
    </row>
    <row r="7905" spans="4:6">
      <c r="D7905" s="32"/>
      <c r="F7905" s="32"/>
    </row>
    <row r="7906" spans="4:6">
      <c r="D7906" s="32"/>
      <c r="F7906" s="32"/>
    </row>
    <row r="7907" spans="4:6">
      <c r="D7907" s="32"/>
      <c r="F7907" s="32"/>
    </row>
    <row r="7908" spans="4:6">
      <c r="D7908" s="32"/>
      <c r="F7908" s="32"/>
    </row>
    <row r="7909" spans="4:6">
      <c r="D7909" s="32"/>
      <c r="F7909" s="32"/>
    </row>
    <row r="7910" spans="4:6">
      <c r="D7910" s="32"/>
      <c r="F7910" s="32"/>
    </row>
    <row r="7911" spans="4:6">
      <c r="D7911" s="32"/>
      <c r="F7911" s="32"/>
    </row>
    <row r="7912" spans="4:6">
      <c r="D7912" s="32"/>
      <c r="F7912" s="32"/>
    </row>
    <row r="7913" spans="4:6">
      <c r="D7913" s="32"/>
      <c r="F7913" s="32"/>
    </row>
    <row r="7914" spans="4:6">
      <c r="D7914" s="32"/>
      <c r="F7914" s="32"/>
    </row>
    <row r="7915" spans="4:6">
      <c r="D7915" s="32"/>
      <c r="F7915" s="32"/>
    </row>
    <row r="7916" spans="4:6">
      <c r="D7916" s="32"/>
      <c r="F7916" s="32"/>
    </row>
    <row r="7917" spans="4:6">
      <c r="D7917" s="32"/>
      <c r="F7917" s="32"/>
    </row>
    <row r="7918" spans="4:6">
      <c r="D7918" s="32"/>
      <c r="F7918" s="32"/>
    </row>
    <row r="7919" spans="4:6">
      <c r="D7919" s="32"/>
      <c r="F7919" s="32"/>
    </row>
    <row r="7920" spans="4:6">
      <c r="D7920" s="32"/>
      <c r="F7920" s="32"/>
    </row>
    <row r="7921" spans="4:6">
      <c r="D7921" s="32"/>
      <c r="F7921" s="32"/>
    </row>
    <row r="7922" spans="4:6">
      <c r="D7922" s="32"/>
      <c r="F7922" s="32"/>
    </row>
    <row r="7923" spans="4:6">
      <c r="D7923" s="32"/>
      <c r="F7923" s="32"/>
    </row>
    <row r="7924" spans="4:6">
      <c r="D7924" s="32"/>
      <c r="F7924" s="32"/>
    </row>
    <row r="7925" spans="4:6">
      <c r="D7925" s="32"/>
      <c r="F7925" s="32"/>
    </row>
    <row r="7926" spans="4:6">
      <c r="D7926" s="32"/>
      <c r="F7926" s="32"/>
    </row>
    <row r="7927" spans="4:6">
      <c r="D7927" s="32"/>
      <c r="F7927" s="32"/>
    </row>
    <row r="7928" spans="4:6">
      <c r="D7928" s="32"/>
      <c r="F7928" s="32"/>
    </row>
    <row r="7929" spans="4:6">
      <c r="D7929" s="32"/>
      <c r="F7929" s="32"/>
    </row>
    <row r="7930" spans="4:6">
      <c r="D7930" s="32"/>
      <c r="F7930" s="32"/>
    </row>
    <row r="7931" spans="4:6">
      <c r="D7931" s="32"/>
      <c r="F7931" s="32"/>
    </row>
    <row r="7932" spans="4:6">
      <c r="D7932" s="32"/>
      <c r="F7932" s="32"/>
    </row>
    <row r="7933" spans="4:6">
      <c r="D7933" s="32"/>
      <c r="F7933" s="32"/>
    </row>
    <row r="7934" spans="4:6">
      <c r="D7934" s="32"/>
      <c r="F7934" s="32"/>
    </row>
    <row r="7935" spans="4:6">
      <c r="D7935" s="32"/>
      <c r="F7935" s="32"/>
    </row>
    <row r="7936" spans="4:6">
      <c r="D7936" s="32"/>
      <c r="F7936" s="32"/>
    </row>
    <row r="7937" spans="4:6">
      <c r="D7937" s="32"/>
      <c r="F7937" s="32"/>
    </row>
    <row r="7938" spans="4:6">
      <c r="D7938" s="32"/>
      <c r="F7938" s="32"/>
    </row>
    <row r="7939" spans="4:6">
      <c r="D7939" s="32"/>
      <c r="F7939" s="32"/>
    </row>
    <row r="7940" spans="4:6">
      <c r="D7940" s="32"/>
      <c r="F7940" s="32"/>
    </row>
    <row r="7941" spans="4:6">
      <c r="D7941" s="32"/>
      <c r="F7941" s="32"/>
    </row>
    <row r="7942" spans="4:6">
      <c r="D7942" s="32"/>
      <c r="F7942" s="32"/>
    </row>
    <row r="7943" spans="4:6">
      <c r="D7943" s="32"/>
      <c r="F7943" s="32"/>
    </row>
    <row r="7944" spans="4:6">
      <c r="D7944" s="32"/>
      <c r="F7944" s="32"/>
    </row>
    <row r="7945" spans="4:6">
      <c r="D7945" s="32"/>
      <c r="F7945" s="32"/>
    </row>
    <row r="7946" spans="4:6">
      <c r="D7946" s="32"/>
      <c r="F7946" s="32"/>
    </row>
    <row r="7947" spans="4:6">
      <c r="D7947" s="32"/>
      <c r="F7947" s="32"/>
    </row>
    <row r="7948" spans="4:6">
      <c r="D7948" s="32"/>
      <c r="F7948" s="32"/>
    </row>
    <row r="7949" spans="4:6">
      <c r="D7949" s="32"/>
      <c r="F7949" s="32"/>
    </row>
    <row r="7950" spans="4:6">
      <c r="D7950" s="32"/>
      <c r="F7950" s="32"/>
    </row>
    <row r="7951" spans="4:6">
      <c r="D7951" s="32"/>
      <c r="F7951" s="32"/>
    </row>
    <row r="7952" spans="4:6">
      <c r="D7952" s="32"/>
      <c r="F7952" s="32"/>
    </row>
    <row r="7953" spans="4:6">
      <c r="D7953" s="32"/>
      <c r="F7953" s="32"/>
    </row>
    <row r="7954" spans="4:6">
      <c r="D7954" s="32"/>
      <c r="F7954" s="32"/>
    </row>
    <row r="7955" spans="4:6">
      <c r="D7955" s="32"/>
      <c r="F7955" s="32"/>
    </row>
    <row r="7956" spans="4:6">
      <c r="D7956" s="32"/>
      <c r="F7956" s="32"/>
    </row>
    <row r="7957" spans="4:6">
      <c r="D7957" s="32"/>
      <c r="F7957" s="32"/>
    </row>
    <row r="7958" spans="4:6">
      <c r="D7958" s="32"/>
      <c r="F7958" s="32"/>
    </row>
    <row r="7959" spans="4:6">
      <c r="D7959" s="32"/>
      <c r="F7959" s="32"/>
    </row>
    <row r="7960" spans="4:6">
      <c r="D7960" s="32"/>
      <c r="F7960" s="32"/>
    </row>
    <row r="7961" spans="4:6">
      <c r="D7961" s="32"/>
      <c r="F7961" s="32"/>
    </row>
    <row r="7962" spans="4:6">
      <c r="D7962" s="32"/>
      <c r="F7962" s="32"/>
    </row>
    <row r="7963" spans="4:6">
      <c r="D7963" s="32"/>
      <c r="F7963" s="32"/>
    </row>
    <row r="7964" spans="4:6">
      <c r="D7964" s="32"/>
      <c r="F7964" s="32"/>
    </row>
    <row r="7965" spans="4:6">
      <c r="D7965" s="32"/>
      <c r="F7965" s="32"/>
    </row>
    <row r="7966" spans="4:6">
      <c r="D7966" s="32"/>
      <c r="F7966" s="32"/>
    </row>
    <row r="7967" spans="4:6">
      <c r="D7967" s="32"/>
      <c r="F7967" s="32"/>
    </row>
    <row r="7968" spans="4:6">
      <c r="D7968" s="32"/>
      <c r="F7968" s="32"/>
    </row>
    <row r="7969" spans="4:6">
      <c r="D7969" s="32"/>
      <c r="F7969" s="32"/>
    </row>
    <row r="7970" spans="4:6">
      <c r="D7970" s="32"/>
      <c r="F7970" s="32"/>
    </row>
    <row r="7971" spans="4:6">
      <c r="D7971" s="32"/>
      <c r="F7971" s="32"/>
    </row>
    <row r="7972" spans="4:6">
      <c r="D7972" s="32"/>
      <c r="F7972" s="32"/>
    </row>
    <row r="7973" spans="4:6">
      <c r="D7973" s="32"/>
      <c r="F7973" s="32"/>
    </row>
    <row r="7974" spans="4:6">
      <c r="D7974" s="32"/>
      <c r="F7974" s="32"/>
    </row>
    <row r="7975" spans="4:6">
      <c r="D7975" s="32"/>
      <c r="F7975" s="32"/>
    </row>
    <row r="7976" spans="4:6">
      <c r="D7976" s="32"/>
      <c r="F7976" s="32"/>
    </row>
    <row r="7977" spans="4:6">
      <c r="D7977" s="32"/>
      <c r="F7977" s="32"/>
    </row>
    <row r="7978" spans="4:6">
      <c r="D7978" s="32"/>
      <c r="F7978" s="32"/>
    </row>
    <row r="7979" spans="4:6">
      <c r="D7979" s="32"/>
      <c r="F7979" s="32"/>
    </row>
    <row r="7980" spans="4:6">
      <c r="D7980" s="32"/>
      <c r="F7980" s="32"/>
    </row>
    <row r="7981" spans="4:6">
      <c r="D7981" s="32"/>
      <c r="F7981" s="32"/>
    </row>
    <row r="7982" spans="4:6">
      <c r="D7982" s="32"/>
      <c r="F7982" s="32"/>
    </row>
    <row r="7983" spans="4:6">
      <c r="D7983" s="32"/>
      <c r="F7983" s="32"/>
    </row>
    <row r="7984" spans="4:6">
      <c r="D7984" s="32"/>
      <c r="F7984" s="32"/>
    </row>
    <row r="7985" spans="4:6">
      <c r="D7985" s="32"/>
      <c r="F7985" s="32"/>
    </row>
    <row r="7986" spans="4:6">
      <c r="D7986" s="32"/>
      <c r="F7986" s="32"/>
    </row>
    <row r="7987" spans="4:6">
      <c r="D7987" s="32"/>
      <c r="F7987" s="32"/>
    </row>
    <row r="7988" spans="4:6">
      <c r="D7988" s="32"/>
      <c r="F7988" s="32"/>
    </row>
    <row r="7989" spans="4:6">
      <c r="D7989" s="32"/>
      <c r="F7989" s="32"/>
    </row>
    <row r="7990" spans="4:6">
      <c r="D7990" s="32"/>
      <c r="F7990" s="32"/>
    </row>
    <row r="7991" spans="4:6">
      <c r="D7991" s="32"/>
      <c r="F7991" s="32"/>
    </row>
    <row r="7992" spans="4:6">
      <c r="D7992" s="32"/>
      <c r="F7992" s="32"/>
    </row>
    <row r="7993" spans="4:6">
      <c r="D7993" s="32"/>
      <c r="F7993" s="32"/>
    </row>
    <row r="7994" spans="4:6">
      <c r="D7994" s="32"/>
      <c r="F7994" s="32"/>
    </row>
    <row r="7995" spans="4:6">
      <c r="D7995" s="32"/>
      <c r="F7995" s="32"/>
    </row>
    <row r="7996" spans="4:6">
      <c r="D7996" s="32"/>
      <c r="F7996" s="32"/>
    </row>
    <row r="7997" spans="4:6">
      <c r="D7997" s="32"/>
      <c r="F7997" s="32"/>
    </row>
    <row r="7998" spans="4:6">
      <c r="D7998" s="32"/>
      <c r="F7998" s="32"/>
    </row>
    <row r="7999" spans="4:6">
      <c r="D7999" s="32"/>
      <c r="F7999" s="32"/>
    </row>
    <row r="8000" spans="4:6">
      <c r="D8000" s="32"/>
      <c r="F8000" s="32"/>
    </row>
    <row r="8001" spans="4:6">
      <c r="D8001" s="32"/>
      <c r="F8001" s="32"/>
    </row>
    <row r="8002" spans="4:6">
      <c r="D8002" s="32"/>
      <c r="F8002" s="32"/>
    </row>
    <row r="8003" spans="4:6">
      <c r="D8003" s="32"/>
      <c r="F8003" s="32"/>
    </row>
    <row r="8004" spans="4:6">
      <c r="D8004" s="32"/>
      <c r="F8004" s="32"/>
    </row>
    <row r="8005" spans="4:6">
      <c r="D8005" s="32"/>
      <c r="F8005" s="32"/>
    </row>
    <row r="8006" spans="4:6">
      <c r="D8006" s="32"/>
      <c r="F8006" s="32"/>
    </row>
    <row r="8007" spans="4:6">
      <c r="D8007" s="32"/>
      <c r="F8007" s="32"/>
    </row>
    <row r="8008" spans="4:6">
      <c r="D8008" s="32"/>
      <c r="F8008" s="32"/>
    </row>
    <row r="8009" spans="4:6">
      <c r="D8009" s="32"/>
      <c r="F8009" s="32"/>
    </row>
    <row r="8010" spans="4:6">
      <c r="D8010" s="32"/>
      <c r="F8010" s="32"/>
    </row>
    <row r="8011" spans="4:6">
      <c r="D8011" s="32"/>
      <c r="F8011" s="32"/>
    </row>
    <row r="8012" spans="4:6">
      <c r="D8012" s="32"/>
      <c r="F8012" s="32"/>
    </row>
    <row r="8013" spans="4:6">
      <c r="D8013" s="32"/>
      <c r="F8013" s="32"/>
    </row>
    <row r="8014" spans="4:6">
      <c r="D8014" s="32"/>
      <c r="F8014" s="32"/>
    </row>
    <row r="8015" spans="4:6">
      <c r="D8015" s="32"/>
      <c r="F8015" s="32"/>
    </row>
    <row r="8016" spans="4:6">
      <c r="D8016" s="32"/>
      <c r="F8016" s="32"/>
    </row>
    <row r="8017" spans="4:6">
      <c r="D8017" s="32"/>
      <c r="F8017" s="32"/>
    </row>
    <row r="8018" spans="4:6">
      <c r="D8018" s="32"/>
      <c r="F8018" s="32"/>
    </row>
    <row r="8019" spans="4:6">
      <c r="D8019" s="32"/>
      <c r="F8019" s="32"/>
    </row>
    <row r="8020" spans="4:6">
      <c r="D8020" s="32"/>
      <c r="F8020" s="32"/>
    </row>
    <row r="8021" spans="4:6">
      <c r="D8021" s="32"/>
      <c r="F8021" s="32"/>
    </row>
    <row r="8022" spans="4:6">
      <c r="D8022" s="32"/>
      <c r="F8022" s="32"/>
    </row>
    <row r="8023" spans="4:6">
      <c r="D8023" s="32"/>
      <c r="F8023" s="32"/>
    </row>
    <row r="8024" spans="4:6">
      <c r="D8024" s="32"/>
      <c r="F8024" s="32"/>
    </row>
    <row r="8025" spans="4:6">
      <c r="D8025" s="32"/>
      <c r="F8025" s="32"/>
    </row>
    <row r="8026" spans="4:6">
      <c r="D8026" s="32"/>
      <c r="F8026" s="32"/>
    </row>
    <row r="8027" spans="4:6">
      <c r="D8027" s="32"/>
      <c r="F8027" s="32"/>
    </row>
    <row r="8028" spans="4:6">
      <c r="D8028" s="32"/>
      <c r="F8028" s="32"/>
    </row>
    <row r="8029" spans="4:6">
      <c r="D8029" s="32"/>
      <c r="F8029" s="32"/>
    </row>
    <row r="8030" spans="4:6">
      <c r="D8030" s="32"/>
      <c r="F8030" s="32"/>
    </row>
    <row r="8031" spans="4:6">
      <c r="D8031" s="32"/>
      <c r="F8031" s="32"/>
    </row>
    <row r="8032" spans="4:6">
      <c r="D8032" s="32"/>
      <c r="F8032" s="32"/>
    </row>
    <row r="8033" spans="4:6">
      <c r="D8033" s="32"/>
      <c r="F8033" s="32"/>
    </row>
    <row r="8034" spans="4:6">
      <c r="D8034" s="32"/>
      <c r="F8034" s="32"/>
    </row>
    <row r="8035" spans="4:6">
      <c r="D8035" s="32"/>
      <c r="F8035" s="32"/>
    </row>
    <row r="8036" spans="4:6">
      <c r="D8036" s="32"/>
      <c r="F8036" s="32"/>
    </row>
    <row r="8037" spans="4:6">
      <c r="D8037" s="32"/>
      <c r="F8037" s="32"/>
    </row>
    <row r="8038" spans="4:6">
      <c r="D8038" s="32"/>
      <c r="F8038" s="32"/>
    </row>
    <row r="8039" spans="4:6">
      <c r="D8039" s="32"/>
      <c r="F8039" s="32"/>
    </row>
    <row r="8040" spans="4:6">
      <c r="D8040" s="32"/>
      <c r="F8040" s="32"/>
    </row>
    <row r="8041" spans="4:6">
      <c r="D8041" s="32"/>
      <c r="F8041" s="32"/>
    </row>
    <row r="8042" spans="4:6">
      <c r="D8042" s="32"/>
      <c r="F8042" s="32"/>
    </row>
    <row r="8043" spans="4:6">
      <c r="D8043" s="32"/>
      <c r="F8043" s="32"/>
    </row>
    <row r="8044" spans="4:6">
      <c r="D8044" s="32"/>
      <c r="F8044" s="32"/>
    </row>
    <row r="8045" spans="4:6">
      <c r="D8045" s="32"/>
      <c r="F8045" s="32"/>
    </row>
    <row r="8046" spans="4:6">
      <c r="D8046" s="32"/>
      <c r="F8046" s="32"/>
    </row>
    <row r="8047" spans="4:6">
      <c r="D8047" s="32"/>
      <c r="F8047" s="32"/>
    </row>
    <row r="8048" spans="4:6">
      <c r="D8048" s="32"/>
      <c r="F8048" s="32"/>
    </row>
    <row r="8049" spans="4:6">
      <c r="D8049" s="32"/>
      <c r="F8049" s="32"/>
    </row>
    <row r="8050" spans="4:6">
      <c r="D8050" s="32"/>
      <c r="F8050" s="32"/>
    </row>
    <row r="8051" spans="4:6">
      <c r="D8051" s="32"/>
      <c r="F8051" s="32"/>
    </row>
    <row r="8052" spans="4:6">
      <c r="D8052" s="32"/>
      <c r="F8052" s="32"/>
    </row>
    <row r="8053" spans="4:6">
      <c r="D8053" s="32"/>
      <c r="F8053" s="32"/>
    </row>
    <row r="8054" spans="4:6">
      <c r="D8054" s="32"/>
      <c r="F8054" s="32"/>
    </row>
    <row r="8055" spans="4:6">
      <c r="D8055" s="32"/>
      <c r="F8055" s="32"/>
    </row>
    <row r="8056" spans="4:6">
      <c r="D8056" s="32"/>
      <c r="F8056" s="32"/>
    </row>
    <row r="8057" spans="4:6">
      <c r="D8057" s="32"/>
      <c r="F8057" s="32"/>
    </row>
    <row r="8058" spans="4:6">
      <c r="D8058" s="32"/>
      <c r="F8058" s="32"/>
    </row>
    <row r="8059" spans="4:6">
      <c r="D8059" s="32"/>
      <c r="F8059" s="32"/>
    </row>
    <row r="8060" spans="4:6">
      <c r="D8060" s="32"/>
      <c r="F8060" s="32"/>
    </row>
    <row r="8061" spans="4:6">
      <c r="D8061" s="32"/>
      <c r="F8061" s="32"/>
    </row>
    <row r="8062" spans="4:6">
      <c r="D8062" s="32"/>
      <c r="F8062" s="32"/>
    </row>
    <row r="8063" spans="4:6">
      <c r="D8063" s="32"/>
      <c r="F8063" s="32"/>
    </row>
    <row r="8064" spans="4:6">
      <c r="D8064" s="32"/>
      <c r="F8064" s="32"/>
    </row>
    <row r="8065" spans="4:6">
      <c r="D8065" s="32"/>
      <c r="F8065" s="32"/>
    </row>
    <row r="8066" spans="4:6">
      <c r="D8066" s="32"/>
      <c r="F8066" s="32"/>
    </row>
    <row r="8067" spans="4:6">
      <c r="D8067" s="32"/>
      <c r="F8067" s="32"/>
    </row>
    <row r="8068" spans="4:6">
      <c r="D8068" s="32"/>
      <c r="F8068" s="32"/>
    </row>
    <row r="8069" spans="4:6">
      <c r="D8069" s="32"/>
      <c r="F8069" s="32"/>
    </row>
    <row r="8070" spans="4:6">
      <c r="D8070" s="32"/>
      <c r="F8070" s="32"/>
    </row>
    <row r="8071" spans="4:6">
      <c r="D8071" s="32"/>
      <c r="F8071" s="32"/>
    </row>
    <row r="8072" spans="4:6">
      <c r="D8072" s="32"/>
      <c r="F8072" s="32"/>
    </row>
    <row r="8073" spans="4:6">
      <c r="D8073" s="32"/>
      <c r="F8073" s="32"/>
    </row>
    <row r="8074" spans="4:6">
      <c r="D8074" s="32"/>
      <c r="F8074" s="32"/>
    </row>
    <row r="8075" spans="4:6">
      <c r="D8075" s="32"/>
      <c r="F8075" s="32"/>
    </row>
    <row r="8076" spans="4:6">
      <c r="D8076" s="32"/>
      <c r="F8076" s="32"/>
    </row>
    <row r="8077" spans="4:6">
      <c r="D8077" s="32"/>
      <c r="F8077" s="32"/>
    </row>
    <row r="8078" spans="4:6">
      <c r="D8078" s="32"/>
      <c r="F8078" s="32"/>
    </row>
    <row r="8079" spans="4:6">
      <c r="D8079" s="32"/>
      <c r="F8079" s="32"/>
    </row>
    <row r="8080" spans="4:6">
      <c r="D8080" s="32"/>
      <c r="F8080" s="32"/>
    </row>
    <row r="8081" spans="4:6">
      <c r="D8081" s="32"/>
      <c r="F8081" s="32"/>
    </row>
    <row r="8082" spans="4:6">
      <c r="D8082" s="32"/>
      <c r="F8082" s="32"/>
    </row>
    <row r="8083" spans="4:6">
      <c r="D8083" s="32"/>
      <c r="F8083" s="32"/>
    </row>
    <row r="8084" spans="4:6">
      <c r="D8084" s="32"/>
      <c r="F8084" s="32"/>
    </row>
    <row r="8085" spans="4:6">
      <c r="D8085" s="32"/>
      <c r="F8085" s="32"/>
    </row>
    <row r="8086" spans="4:6">
      <c r="D8086" s="32"/>
      <c r="F8086" s="32"/>
    </row>
    <row r="8087" spans="4:6">
      <c r="D8087" s="32"/>
      <c r="F8087" s="32"/>
    </row>
    <row r="8088" spans="4:6">
      <c r="D8088" s="32"/>
      <c r="F8088" s="32"/>
    </row>
    <row r="8089" spans="4:6">
      <c r="D8089" s="32"/>
      <c r="F8089" s="32"/>
    </row>
    <row r="8090" spans="4:6">
      <c r="D8090" s="32"/>
      <c r="F8090" s="32"/>
    </row>
    <row r="8091" spans="4:6">
      <c r="D8091" s="32"/>
      <c r="F8091" s="32"/>
    </row>
    <row r="8092" spans="4:6">
      <c r="D8092" s="32"/>
      <c r="F8092" s="32"/>
    </row>
    <row r="8093" spans="4:6">
      <c r="D8093" s="32"/>
      <c r="F8093" s="32"/>
    </row>
    <row r="8094" spans="4:6">
      <c r="D8094" s="32"/>
      <c r="F8094" s="32"/>
    </row>
    <row r="8095" spans="4:6">
      <c r="D8095" s="32"/>
      <c r="F8095" s="32"/>
    </row>
    <row r="8096" spans="4:6">
      <c r="D8096" s="32"/>
      <c r="F8096" s="32"/>
    </row>
    <row r="8097" spans="4:6">
      <c r="D8097" s="32"/>
      <c r="F8097" s="32"/>
    </row>
    <row r="8098" spans="4:6">
      <c r="D8098" s="32"/>
      <c r="F8098" s="32"/>
    </row>
    <row r="8099" spans="4:6">
      <c r="D8099" s="32"/>
      <c r="F8099" s="32"/>
    </row>
    <row r="8100" spans="4:6">
      <c r="D8100" s="32"/>
      <c r="F8100" s="32"/>
    </row>
    <row r="8101" spans="4:6">
      <c r="D8101" s="32"/>
      <c r="F8101" s="32"/>
    </row>
    <row r="8102" spans="4:6">
      <c r="D8102" s="32"/>
      <c r="F8102" s="32"/>
    </row>
    <row r="8103" spans="4:6">
      <c r="D8103" s="32"/>
      <c r="F8103" s="32"/>
    </row>
    <row r="8104" spans="4:6">
      <c r="D8104" s="32"/>
      <c r="F8104" s="32"/>
    </row>
    <row r="8105" spans="4:6">
      <c r="D8105" s="32"/>
      <c r="F8105" s="32"/>
    </row>
    <row r="8106" spans="4:6">
      <c r="D8106" s="32"/>
      <c r="F8106" s="32"/>
    </row>
    <row r="8107" spans="4:6">
      <c r="D8107" s="32"/>
      <c r="F8107" s="32"/>
    </row>
    <row r="8108" spans="4:6">
      <c r="D8108" s="32"/>
      <c r="F8108" s="32"/>
    </row>
    <row r="8109" spans="4:6">
      <c r="D8109" s="32"/>
      <c r="F8109" s="32"/>
    </row>
    <row r="8110" spans="4:6">
      <c r="D8110" s="32"/>
      <c r="F8110" s="32"/>
    </row>
    <row r="8111" spans="4:6">
      <c r="D8111" s="32"/>
      <c r="F8111" s="32"/>
    </row>
    <row r="8112" spans="4:6">
      <c r="D8112" s="32"/>
      <c r="F8112" s="32"/>
    </row>
    <row r="8113" spans="4:6">
      <c r="D8113" s="32"/>
      <c r="F8113" s="32"/>
    </row>
    <row r="8114" spans="4:6">
      <c r="D8114" s="32"/>
      <c r="F8114" s="32"/>
    </row>
    <row r="8115" spans="4:6">
      <c r="D8115" s="32"/>
      <c r="F8115" s="32"/>
    </row>
    <row r="8116" spans="4:6">
      <c r="D8116" s="32"/>
      <c r="F8116" s="32"/>
    </row>
    <row r="8117" spans="4:6">
      <c r="D8117" s="32"/>
      <c r="F8117" s="32"/>
    </row>
    <row r="8118" spans="4:6">
      <c r="D8118" s="32"/>
      <c r="F8118" s="32"/>
    </row>
    <row r="8119" spans="4:6">
      <c r="D8119" s="32"/>
      <c r="F8119" s="32"/>
    </row>
    <row r="8120" spans="4:6">
      <c r="D8120" s="32"/>
      <c r="F8120" s="32"/>
    </row>
    <row r="8121" spans="4:6">
      <c r="D8121" s="32"/>
      <c r="F8121" s="32"/>
    </row>
    <row r="8122" spans="4:6">
      <c r="D8122" s="32"/>
      <c r="F8122" s="32"/>
    </row>
    <row r="8123" spans="4:6">
      <c r="D8123" s="32"/>
      <c r="F8123" s="32"/>
    </row>
    <row r="8124" spans="4:6">
      <c r="D8124" s="32"/>
      <c r="F8124" s="32"/>
    </row>
    <row r="8125" spans="4:6">
      <c r="D8125" s="32"/>
      <c r="F8125" s="32"/>
    </row>
    <row r="8126" spans="4:6">
      <c r="D8126" s="32"/>
      <c r="F8126" s="32"/>
    </row>
    <row r="8127" spans="4:6">
      <c r="D8127" s="32"/>
      <c r="F8127" s="32"/>
    </row>
    <row r="8128" spans="4:6">
      <c r="D8128" s="32"/>
      <c r="F8128" s="32"/>
    </row>
    <row r="8129" spans="4:6">
      <c r="D8129" s="32"/>
      <c r="F8129" s="32"/>
    </row>
    <row r="8130" spans="4:6">
      <c r="D8130" s="32"/>
      <c r="F8130" s="32"/>
    </row>
    <row r="8131" spans="4:6">
      <c r="D8131" s="32"/>
      <c r="F8131" s="32"/>
    </row>
    <row r="8132" spans="4:6">
      <c r="D8132" s="32"/>
      <c r="F8132" s="32"/>
    </row>
    <row r="8133" spans="4:6">
      <c r="D8133" s="32"/>
      <c r="F8133" s="32"/>
    </row>
    <row r="8134" spans="4:6">
      <c r="D8134" s="32"/>
      <c r="F8134" s="32"/>
    </row>
    <row r="8135" spans="4:6">
      <c r="D8135" s="32"/>
      <c r="F8135" s="32"/>
    </row>
    <row r="8136" spans="4:6">
      <c r="D8136" s="32"/>
      <c r="F8136" s="32"/>
    </row>
    <row r="8137" spans="4:6">
      <c r="D8137" s="32"/>
      <c r="F8137" s="32"/>
    </row>
    <row r="8138" spans="4:6">
      <c r="D8138" s="32"/>
      <c r="F8138" s="32"/>
    </row>
    <row r="8139" spans="4:6">
      <c r="D8139" s="32"/>
      <c r="F8139" s="32"/>
    </row>
    <row r="8140" spans="4:6">
      <c r="D8140" s="32"/>
      <c r="F8140" s="32"/>
    </row>
    <row r="8141" spans="4:6">
      <c r="D8141" s="32"/>
      <c r="F8141" s="32"/>
    </row>
    <row r="8142" spans="4:6">
      <c r="D8142" s="32"/>
      <c r="F8142" s="32"/>
    </row>
    <row r="8143" spans="4:6">
      <c r="D8143" s="32"/>
      <c r="F8143" s="32"/>
    </row>
    <row r="8144" spans="4:6">
      <c r="D8144" s="32"/>
      <c r="F8144" s="32"/>
    </row>
    <row r="8145" spans="4:6">
      <c r="D8145" s="32"/>
      <c r="F8145" s="32"/>
    </row>
    <row r="8146" spans="4:6">
      <c r="D8146" s="32"/>
      <c r="F8146" s="32"/>
    </row>
    <row r="8147" spans="4:6">
      <c r="D8147" s="32"/>
      <c r="F8147" s="32"/>
    </row>
    <row r="8148" spans="4:6">
      <c r="D8148" s="32"/>
      <c r="F8148" s="32"/>
    </row>
    <row r="8149" spans="4:6">
      <c r="D8149" s="32"/>
      <c r="F8149" s="32"/>
    </row>
    <row r="8150" spans="4:6">
      <c r="D8150" s="32"/>
      <c r="F8150" s="32"/>
    </row>
    <row r="8151" spans="4:6">
      <c r="D8151" s="32"/>
      <c r="F8151" s="32"/>
    </row>
    <row r="8152" spans="4:6">
      <c r="D8152" s="32"/>
      <c r="F8152" s="32"/>
    </row>
    <row r="8153" spans="4:6">
      <c r="D8153" s="32"/>
      <c r="F8153" s="32"/>
    </row>
    <row r="8154" spans="4:6">
      <c r="D8154" s="32"/>
      <c r="F8154" s="32"/>
    </row>
    <row r="8155" spans="4:6">
      <c r="D8155" s="32"/>
      <c r="F8155" s="32"/>
    </row>
    <row r="8156" spans="4:6">
      <c r="D8156" s="32"/>
      <c r="F8156" s="32"/>
    </row>
    <row r="8157" spans="4:6">
      <c r="D8157" s="32"/>
      <c r="F8157" s="32"/>
    </row>
    <row r="8158" spans="4:6">
      <c r="D8158" s="32"/>
      <c r="F8158" s="32"/>
    </row>
    <row r="8159" spans="4:6">
      <c r="D8159" s="32"/>
      <c r="F8159" s="32"/>
    </row>
    <row r="8160" spans="4:6">
      <c r="D8160" s="32"/>
      <c r="F8160" s="32"/>
    </row>
    <row r="8161" spans="4:6">
      <c r="D8161" s="32"/>
      <c r="F8161" s="32"/>
    </row>
    <row r="8162" spans="4:6">
      <c r="D8162" s="32"/>
      <c r="F8162" s="32"/>
    </row>
    <row r="8163" spans="4:6">
      <c r="D8163" s="32"/>
      <c r="F8163" s="32"/>
    </row>
    <row r="8164" spans="4:6">
      <c r="D8164" s="32"/>
      <c r="F8164" s="32"/>
    </row>
    <row r="8165" spans="4:6">
      <c r="D8165" s="32"/>
      <c r="F8165" s="32"/>
    </row>
    <row r="8166" spans="4:6">
      <c r="D8166" s="32"/>
      <c r="F8166" s="32"/>
    </row>
    <row r="8167" spans="4:6">
      <c r="D8167" s="32"/>
      <c r="F8167" s="32"/>
    </row>
    <row r="8168" spans="4:6">
      <c r="D8168" s="32"/>
      <c r="F8168" s="32"/>
    </row>
    <row r="8169" spans="4:6">
      <c r="D8169" s="32"/>
      <c r="F8169" s="32"/>
    </row>
    <row r="8170" spans="4:6">
      <c r="D8170" s="32"/>
      <c r="F8170" s="32"/>
    </row>
    <row r="8171" spans="4:6">
      <c r="D8171" s="32"/>
      <c r="F8171" s="32"/>
    </row>
    <row r="8172" spans="4:6">
      <c r="D8172" s="32"/>
      <c r="F8172" s="32"/>
    </row>
    <row r="8173" spans="4:6">
      <c r="D8173" s="32"/>
      <c r="F8173" s="32"/>
    </row>
    <row r="8174" spans="4:6">
      <c r="D8174" s="32"/>
      <c r="F8174" s="32"/>
    </row>
    <row r="8175" spans="4:6">
      <c r="D8175" s="32"/>
      <c r="F8175" s="32"/>
    </row>
    <row r="8176" spans="4:6">
      <c r="D8176" s="32"/>
      <c r="F8176" s="32"/>
    </row>
    <row r="8177" spans="4:6">
      <c r="D8177" s="32"/>
      <c r="F8177" s="32"/>
    </row>
    <row r="8178" spans="4:6">
      <c r="D8178" s="32"/>
      <c r="F8178" s="32"/>
    </row>
    <row r="8179" spans="4:6">
      <c r="D8179" s="32"/>
      <c r="F8179" s="32"/>
    </row>
    <row r="8180" spans="4:6">
      <c r="D8180" s="32"/>
      <c r="F8180" s="32"/>
    </row>
    <row r="8181" spans="4:6">
      <c r="D8181" s="32"/>
      <c r="F8181" s="32"/>
    </row>
    <row r="8182" spans="4:6">
      <c r="D8182" s="32"/>
      <c r="F8182" s="32"/>
    </row>
    <row r="8183" spans="4:6">
      <c r="D8183" s="32"/>
      <c r="F8183" s="32"/>
    </row>
    <row r="8184" spans="4:6">
      <c r="D8184" s="32"/>
      <c r="F8184" s="32"/>
    </row>
    <row r="8185" spans="4:6">
      <c r="D8185" s="32"/>
      <c r="F8185" s="32"/>
    </row>
    <row r="8186" spans="4:6">
      <c r="D8186" s="32"/>
      <c r="F8186" s="32"/>
    </row>
    <row r="8187" spans="4:6">
      <c r="D8187" s="32"/>
      <c r="F8187" s="32"/>
    </row>
    <row r="8188" spans="4:6">
      <c r="D8188" s="32"/>
      <c r="F8188" s="32"/>
    </row>
    <row r="8189" spans="4:6">
      <c r="D8189" s="32"/>
      <c r="F8189" s="32"/>
    </row>
    <row r="8190" spans="4:6">
      <c r="D8190" s="32"/>
      <c r="F8190" s="32"/>
    </row>
    <row r="8191" spans="4:6">
      <c r="D8191" s="32"/>
      <c r="F8191" s="32"/>
    </row>
    <row r="8192" spans="4:6">
      <c r="D8192" s="32"/>
      <c r="F8192" s="32"/>
    </row>
    <row r="8193" spans="4:6">
      <c r="D8193" s="32"/>
      <c r="F8193" s="32"/>
    </row>
    <row r="8194" spans="4:6">
      <c r="D8194" s="32"/>
      <c r="F8194" s="32"/>
    </row>
    <row r="8195" spans="4:6">
      <c r="D8195" s="32"/>
      <c r="F8195" s="32"/>
    </row>
    <row r="8196" spans="4:6">
      <c r="D8196" s="32"/>
      <c r="F8196" s="32"/>
    </row>
    <row r="8197" spans="4:6">
      <c r="D8197" s="32"/>
      <c r="F8197" s="32"/>
    </row>
    <row r="8198" spans="4:6">
      <c r="D8198" s="32"/>
      <c r="F8198" s="32"/>
    </row>
    <row r="8199" spans="4:6">
      <c r="D8199" s="32"/>
      <c r="F8199" s="32"/>
    </row>
    <row r="8200" spans="4:6">
      <c r="D8200" s="32"/>
      <c r="F8200" s="32"/>
    </row>
    <row r="8201" spans="4:6">
      <c r="D8201" s="32"/>
      <c r="F8201" s="32"/>
    </row>
    <row r="8202" spans="4:6">
      <c r="D8202" s="32"/>
      <c r="F8202" s="32"/>
    </row>
    <row r="8203" spans="4:6">
      <c r="D8203" s="32"/>
      <c r="F8203" s="32"/>
    </row>
    <row r="8204" spans="4:6">
      <c r="D8204" s="32"/>
      <c r="F8204" s="32"/>
    </row>
    <row r="8205" spans="4:6">
      <c r="D8205" s="32"/>
      <c r="F8205" s="32"/>
    </row>
    <row r="8206" spans="4:6">
      <c r="D8206" s="32"/>
      <c r="F8206" s="32"/>
    </row>
    <row r="8207" spans="4:6">
      <c r="D8207" s="32"/>
      <c r="F8207" s="32"/>
    </row>
    <row r="8208" spans="4:6">
      <c r="D8208" s="32"/>
      <c r="F8208" s="32"/>
    </row>
    <row r="8209" spans="4:6">
      <c r="D8209" s="32"/>
      <c r="F8209" s="32"/>
    </row>
    <row r="8210" spans="4:6">
      <c r="D8210" s="32"/>
      <c r="F8210" s="32"/>
    </row>
    <row r="8211" spans="4:6">
      <c r="D8211" s="32"/>
      <c r="F8211" s="32"/>
    </row>
    <row r="8212" spans="4:6">
      <c r="D8212" s="32"/>
      <c r="F8212" s="32"/>
    </row>
    <row r="8213" spans="4:6">
      <c r="D8213" s="32"/>
      <c r="F8213" s="32"/>
    </row>
    <row r="8214" spans="4:6">
      <c r="D8214" s="32"/>
      <c r="F8214" s="32"/>
    </row>
    <row r="8215" spans="4:6">
      <c r="D8215" s="32"/>
      <c r="F8215" s="32"/>
    </row>
    <row r="8216" spans="4:6">
      <c r="D8216" s="32"/>
      <c r="F8216" s="32"/>
    </row>
    <row r="8217" spans="4:6">
      <c r="D8217" s="32"/>
      <c r="F8217" s="32"/>
    </row>
    <row r="8218" spans="4:6">
      <c r="D8218" s="32"/>
      <c r="F8218" s="32"/>
    </row>
    <row r="8219" spans="4:6">
      <c r="D8219" s="32"/>
      <c r="F8219" s="32"/>
    </row>
    <row r="8220" spans="4:6">
      <c r="D8220" s="32"/>
      <c r="F8220" s="32"/>
    </row>
    <row r="8221" spans="4:6">
      <c r="D8221" s="32"/>
      <c r="F8221" s="32"/>
    </row>
    <row r="8222" spans="4:6">
      <c r="D8222" s="32"/>
      <c r="F8222" s="32"/>
    </row>
    <row r="8223" spans="4:6">
      <c r="D8223" s="32"/>
      <c r="F8223" s="32"/>
    </row>
    <row r="8224" spans="4:6">
      <c r="D8224" s="32"/>
      <c r="F8224" s="32"/>
    </row>
    <row r="8225" spans="4:6">
      <c r="D8225" s="32"/>
      <c r="F8225" s="32"/>
    </row>
    <row r="8226" spans="4:6">
      <c r="D8226" s="32"/>
      <c r="F8226" s="32"/>
    </row>
    <row r="8227" spans="4:6">
      <c r="D8227" s="32"/>
      <c r="F8227" s="32"/>
    </row>
    <row r="8228" spans="4:6">
      <c r="D8228" s="32"/>
      <c r="F8228" s="32"/>
    </row>
    <row r="8229" spans="4:6">
      <c r="D8229" s="32"/>
      <c r="F8229" s="32"/>
    </row>
    <row r="8230" spans="4:6">
      <c r="D8230" s="32"/>
      <c r="F8230" s="32"/>
    </row>
    <row r="8231" spans="4:6">
      <c r="D8231" s="32"/>
      <c r="F8231" s="32"/>
    </row>
    <row r="8232" spans="4:6">
      <c r="D8232" s="32"/>
      <c r="F8232" s="32"/>
    </row>
    <row r="8233" spans="4:6">
      <c r="D8233" s="32"/>
      <c r="F8233" s="32"/>
    </row>
    <row r="8234" spans="4:6">
      <c r="D8234" s="32"/>
      <c r="F8234" s="32"/>
    </row>
    <row r="8235" spans="4:6">
      <c r="D8235" s="32"/>
      <c r="F8235" s="32"/>
    </row>
    <row r="8236" spans="4:6">
      <c r="D8236" s="32"/>
      <c r="F8236" s="32"/>
    </row>
    <row r="8237" spans="4:6">
      <c r="D8237" s="32"/>
      <c r="F8237" s="32"/>
    </row>
    <row r="8238" spans="4:6">
      <c r="D8238" s="32"/>
      <c r="F8238" s="32"/>
    </row>
    <row r="8239" spans="4:6">
      <c r="D8239" s="32"/>
      <c r="F8239" s="32"/>
    </row>
    <row r="8240" spans="4:6">
      <c r="D8240" s="32"/>
      <c r="F8240" s="32"/>
    </row>
    <row r="8241" spans="4:6">
      <c r="D8241" s="32"/>
      <c r="F8241" s="32"/>
    </row>
    <row r="8242" spans="4:6">
      <c r="D8242" s="32"/>
      <c r="F8242" s="32"/>
    </row>
    <row r="8243" spans="4:6">
      <c r="D8243" s="32"/>
      <c r="F8243" s="32"/>
    </row>
    <row r="8244" spans="4:6">
      <c r="D8244" s="32"/>
      <c r="F8244" s="32"/>
    </row>
    <row r="8245" spans="4:6">
      <c r="D8245" s="32"/>
      <c r="F8245" s="32"/>
    </row>
    <row r="8246" spans="4:6">
      <c r="D8246" s="32"/>
      <c r="F8246" s="32"/>
    </row>
    <row r="8247" spans="4:6">
      <c r="D8247" s="32"/>
      <c r="F8247" s="32"/>
    </row>
    <row r="8248" spans="4:6">
      <c r="D8248" s="32"/>
      <c r="F8248" s="32"/>
    </row>
    <row r="8249" spans="4:6">
      <c r="D8249" s="32"/>
      <c r="F8249" s="32"/>
    </row>
    <row r="8250" spans="4:6">
      <c r="D8250" s="32"/>
      <c r="F8250" s="32"/>
    </row>
    <row r="8251" spans="4:6">
      <c r="D8251" s="32"/>
      <c r="F8251" s="32"/>
    </row>
    <row r="8252" spans="4:6">
      <c r="D8252" s="32"/>
      <c r="F8252" s="32"/>
    </row>
    <row r="8253" spans="4:6">
      <c r="D8253" s="32"/>
      <c r="F8253" s="32"/>
    </row>
    <row r="8254" spans="4:6">
      <c r="D8254" s="32"/>
      <c r="F8254" s="32"/>
    </row>
    <row r="8255" spans="4:6">
      <c r="D8255" s="32"/>
      <c r="F8255" s="32"/>
    </row>
    <row r="8256" spans="4:6">
      <c r="D8256" s="32"/>
      <c r="F8256" s="32"/>
    </row>
    <row r="8257" spans="4:6">
      <c r="D8257" s="32"/>
      <c r="F8257" s="32"/>
    </row>
    <row r="8258" spans="4:6">
      <c r="D8258" s="32"/>
      <c r="F8258" s="32"/>
    </row>
    <row r="8259" spans="4:6">
      <c r="D8259" s="32"/>
      <c r="F8259" s="32"/>
    </row>
    <row r="8260" spans="4:6">
      <c r="D8260" s="32"/>
      <c r="F8260" s="32"/>
    </row>
    <row r="8261" spans="4:6">
      <c r="D8261" s="32"/>
      <c r="F8261" s="32"/>
    </row>
    <row r="8262" spans="4:6">
      <c r="D8262" s="32"/>
      <c r="F8262" s="32"/>
    </row>
    <row r="8263" spans="4:6">
      <c r="D8263" s="32"/>
      <c r="F8263" s="32"/>
    </row>
    <row r="8264" spans="4:6">
      <c r="D8264" s="32"/>
      <c r="F8264" s="32"/>
    </row>
    <row r="8265" spans="4:6">
      <c r="D8265" s="32"/>
      <c r="F8265" s="32"/>
    </row>
    <row r="8266" spans="4:6">
      <c r="D8266" s="32"/>
      <c r="F8266" s="32"/>
    </row>
    <row r="8267" spans="4:6">
      <c r="D8267" s="32"/>
      <c r="F8267" s="32"/>
    </row>
    <row r="8268" spans="4:6">
      <c r="D8268" s="32"/>
      <c r="F8268" s="32"/>
    </row>
    <row r="8269" spans="4:6">
      <c r="D8269" s="32"/>
      <c r="F8269" s="32"/>
    </row>
    <row r="8270" spans="4:6">
      <c r="D8270" s="32"/>
      <c r="F8270" s="32"/>
    </row>
    <row r="8271" spans="4:6">
      <c r="D8271" s="32"/>
      <c r="F8271" s="32"/>
    </row>
    <row r="8272" spans="4:6">
      <c r="D8272" s="32"/>
      <c r="F8272" s="32"/>
    </row>
    <row r="8273" spans="4:6">
      <c r="D8273" s="32"/>
      <c r="F8273" s="32"/>
    </row>
    <row r="8274" spans="4:6">
      <c r="D8274" s="32"/>
      <c r="F8274" s="32"/>
    </row>
    <row r="8275" spans="4:6">
      <c r="D8275" s="32"/>
      <c r="F8275" s="32"/>
    </row>
    <row r="8276" spans="4:6">
      <c r="D8276" s="32"/>
      <c r="F8276" s="32"/>
    </row>
    <row r="8277" spans="4:6">
      <c r="D8277" s="32"/>
      <c r="F8277" s="32"/>
    </row>
    <row r="8278" spans="4:6">
      <c r="D8278" s="32"/>
      <c r="F8278" s="32"/>
    </row>
    <row r="8279" spans="4:6">
      <c r="D8279" s="32"/>
      <c r="F8279" s="32"/>
    </row>
    <row r="8280" spans="4:6">
      <c r="D8280" s="32"/>
      <c r="F8280" s="32"/>
    </row>
    <row r="8281" spans="4:6">
      <c r="D8281" s="32"/>
      <c r="F8281" s="32"/>
    </row>
    <row r="8282" spans="4:6">
      <c r="D8282" s="32"/>
      <c r="F8282" s="32"/>
    </row>
    <row r="8283" spans="4:6">
      <c r="D8283" s="32"/>
      <c r="F8283" s="32"/>
    </row>
    <row r="8284" spans="4:6">
      <c r="D8284" s="32"/>
      <c r="F8284" s="32"/>
    </row>
    <row r="8285" spans="4:6">
      <c r="D8285" s="32"/>
      <c r="F8285" s="32"/>
    </row>
    <row r="8286" spans="4:6">
      <c r="D8286" s="32"/>
      <c r="F8286" s="32"/>
    </row>
    <row r="8287" spans="4:6">
      <c r="D8287" s="32"/>
      <c r="F8287" s="32"/>
    </row>
    <row r="8288" spans="4:6">
      <c r="D8288" s="32"/>
      <c r="F8288" s="32"/>
    </row>
    <row r="8289" spans="4:6">
      <c r="D8289" s="32"/>
      <c r="F8289" s="32"/>
    </row>
    <row r="8290" spans="4:6">
      <c r="D8290" s="32"/>
      <c r="F8290" s="32"/>
    </row>
    <row r="8291" spans="4:6">
      <c r="D8291" s="32"/>
      <c r="F8291" s="32"/>
    </row>
    <row r="8292" spans="4:6">
      <c r="D8292" s="32"/>
      <c r="F8292" s="32"/>
    </row>
    <row r="8293" spans="4:6">
      <c r="D8293" s="32"/>
      <c r="F8293" s="32"/>
    </row>
    <row r="8294" spans="4:6">
      <c r="D8294" s="32"/>
      <c r="F8294" s="32"/>
    </row>
    <row r="8295" spans="4:6">
      <c r="D8295" s="32"/>
      <c r="F8295" s="32"/>
    </row>
    <row r="8296" spans="4:6">
      <c r="D8296" s="32"/>
      <c r="F8296" s="32"/>
    </row>
    <row r="8297" spans="4:6">
      <c r="D8297" s="32"/>
      <c r="F8297" s="32"/>
    </row>
    <row r="8298" spans="4:6">
      <c r="D8298" s="32"/>
      <c r="F8298" s="32"/>
    </row>
    <row r="8299" spans="4:6">
      <c r="D8299" s="32"/>
      <c r="F8299" s="32"/>
    </row>
    <row r="8300" spans="4:6">
      <c r="D8300" s="32"/>
      <c r="F8300" s="32"/>
    </row>
    <row r="8301" spans="4:6">
      <c r="D8301" s="32"/>
      <c r="F8301" s="32"/>
    </row>
    <row r="8302" spans="4:6">
      <c r="D8302" s="32"/>
      <c r="F8302" s="32"/>
    </row>
    <row r="8303" spans="4:6">
      <c r="D8303" s="32"/>
      <c r="F8303" s="32"/>
    </row>
    <row r="8304" spans="4:6">
      <c r="D8304" s="32"/>
      <c r="F8304" s="32"/>
    </row>
    <row r="8305" spans="4:6">
      <c r="D8305" s="32"/>
      <c r="F8305" s="32"/>
    </row>
    <row r="8306" spans="4:6">
      <c r="D8306" s="32"/>
      <c r="F8306" s="32"/>
    </row>
    <row r="8307" spans="4:6">
      <c r="D8307" s="32"/>
      <c r="F8307" s="32"/>
    </row>
    <row r="8308" spans="4:6">
      <c r="D8308" s="32"/>
      <c r="F8308" s="32"/>
    </row>
    <row r="8309" spans="4:6">
      <c r="D8309" s="32"/>
      <c r="F8309" s="32"/>
    </row>
    <row r="8310" spans="4:6">
      <c r="D8310" s="32"/>
      <c r="F8310" s="32"/>
    </row>
    <row r="8311" spans="4:6">
      <c r="D8311" s="32"/>
      <c r="F8311" s="32"/>
    </row>
    <row r="8312" spans="4:6">
      <c r="D8312" s="32"/>
      <c r="F8312" s="32"/>
    </row>
    <row r="8313" spans="4:6">
      <c r="D8313" s="32"/>
      <c r="F8313" s="32"/>
    </row>
    <row r="8314" spans="4:6">
      <c r="D8314" s="32"/>
      <c r="F8314" s="32"/>
    </row>
    <row r="8315" spans="4:6">
      <c r="D8315" s="32"/>
      <c r="F8315" s="32"/>
    </row>
    <row r="8316" spans="4:6">
      <c r="D8316" s="32"/>
      <c r="F8316" s="32"/>
    </row>
    <row r="8317" spans="4:6">
      <c r="D8317" s="32"/>
      <c r="F8317" s="32"/>
    </row>
    <row r="8318" spans="4:6">
      <c r="D8318" s="32"/>
      <c r="F8318" s="32"/>
    </row>
    <row r="8319" spans="4:6">
      <c r="D8319" s="32"/>
      <c r="F8319" s="32"/>
    </row>
    <row r="8320" spans="4:6">
      <c r="D8320" s="32"/>
      <c r="F8320" s="32"/>
    </row>
    <row r="8321" spans="4:6">
      <c r="D8321" s="32"/>
      <c r="F8321" s="32"/>
    </row>
    <row r="8322" spans="4:6">
      <c r="D8322" s="32"/>
      <c r="F8322" s="32"/>
    </row>
    <row r="8323" spans="4:6">
      <c r="D8323" s="32"/>
      <c r="F8323" s="32"/>
    </row>
    <row r="8324" spans="4:6">
      <c r="D8324" s="32"/>
      <c r="F8324" s="32"/>
    </row>
    <row r="8325" spans="4:6">
      <c r="D8325" s="32"/>
      <c r="F8325" s="32"/>
    </row>
    <row r="8326" spans="4:6">
      <c r="D8326" s="32"/>
      <c r="F8326" s="32"/>
    </row>
    <row r="8327" spans="4:6">
      <c r="D8327" s="32"/>
      <c r="F8327" s="32"/>
    </row>
    <row r="8328" spans="4:6">
      <c r="D8328" s="32"/>
      <c r="F8328" s="32"/>
    </row>
    <row r="8329" spans="4:6">
      <c r="D8329" s="32"/>
      <c r="F8329" s="32"/>
    </row>
    <row r="8330" spans="4:6">
      <c r="D8330" s="32"/>
      <c r="F8330" s="32"/>
    </row>
    <row r="8331" spans="4:6">
      <c r="D8331" s="32"/>
      <c r="F8331" s="32"/>
    </row>
    <row r="8332" spans="4:6">
      <c r="D8332" s="32"/>
      <c r="F8332" s="32"/>
    </row>
    <row r="8333" spans="4:6">
      <c r="D8333" s="32"/>
      <c r="F8333" s="32"/>
    </row>
    <row r="8334" spans="4:6">
      <c r="D8334" s="32"/>
      <c r="F8334" s="32"/>
    </row>
    <row r="8335" spans="4:6">
      <c r="D8335" s="32"/>
      <c r="F8335" s="32"/>
    </row>
    <row r="8336" spans="4:6">
      <c r="D8336" s="32"/>
      <c r="F8336" s="32"/>
    </row>
    <row r="8337" spans="4:6">
      <c r="D8337" s="32"/>
      <c r="F8337" s="32"/>
    </row>
    <row r="8338" spans="4:6">
      <c r="D8338" s="32"/>
      <c r="F8338" s="32"/>
    </row>
    <row r="8339" spans="4:6">
      <c r="D8339" s="32"/>
      <c r="F8339" s="32"/>
    </row>
    <row r="8340" spans="4:6">
      <c r="D8340" s="32"/>
      <c r="F8340" s="32"/>
    </row>
    <row r="8341" spans="4:6">
      <c r="D8341" s="32"/>
      <c r="F8341" s="32"/>
    </row>
    <row r="8342" spans="4:6">
      <c r="D8342" s="32"/>
      <c r="F8342" s="32"/>
    </row>
    <row r="8343" spans="4:6">
      <c r="D8343" s="32"/>
      <c r="F8343" s="32"/>
    </row>
    <row r="8344" spans="4:6">
      <c r="D8344" s="32"/>
      <c r="F8344" s="32"/>
    </row>
    <row r="8345" spans="4:6">
      <c r="D8345" s="32"/>
      <c r="F8345" s="32"/>
    </row>
    <row r="8346" spans="4:6">
      <c r="D8346" s="32"/>
      <c r="F8346" s="32"/>
    </row>
    <row r="8347" spans="4:6">
      <c r="D8347" s="32"/>
      <c r="F8347" s="32"/>
    </row>
    <row r="8348" spans="4:6">
      <c r="D8348" s="32"/>
      <c r="F8348" s="32"/>
    </row>
    <row r="8349" spans="4:6">
      <c r="D8349" s="32"/>
      <c r="F8349" s="32"/>
    </row>
    <row r="8350" spans="4:6">
      <c r="D8350" s="32"/>
      <c r="F8350" s="32"/>
    </row>
    <row r="8351" spans="4:6">
      <c r="D8351" s="32"/>
      <c r="F8351" s="32"/>
    </row>
    <row r="8352" spans="4:6">
      <c r="D8352" s="32"/>
      <c r="F8352" s="32"/>
    </row>
    <row r="8353" spans="4:6">
      <c r="D8353" s="32"/>
      <c r="F8353" s="32"/>
    </row>
    <row r="8354" spans="4:6">
      <c r="D8354" s="32"/>
      <c r="F8354" s="32"/>
    </row>
    <row r="8355" spans="4:6">
      <c r="D8355" s="32"/>
      <c r="F8355" s="32"/>
    </row>
    <row r="8356" spans="4:6">
      <c r="D8356" s="32"/>
      <c r="F8356" s="32"/>
    </row>
    <row r="8357" spans="4:6">
      <c r="D8357" s="32"/>
      <c r="F8357" s="32"/>
    </row>
    <row r="8358" spans="4:6">
      <c r="D8358" s="32"/>
      <c r="F8358" s="32"/>
    </row>
    <row r="8359" spans="4:6">
      <c r="D8359" s="32"/>
      <c r="F8359" s="32"/>
    </row>
    <row r="8360" spans="4:6">
      <c r="D8360" s="32"/>
      <c r="F8360" s="32"/>
    </row>
    <row r="8361" spans="4:6">
      <c r="D8361" s="32"/>
      <c r="F8361" s="32"/>
    </row>
    <row r="8362" spans="4:6">
      <c r="D8362" s="32"/>
      <c r="F8362" s="32"/>
    </row>
    <row r="8363" spans="4:6">
      <c r="D8363" s="32"/>
      <c r="F8363" s="32"/>
    </row>
    <row r="8364" spans="4:6">
      <c r="D8364" s="32"/>
      <c r="F8364" s="32"/>
    </row>
    <row r="8365" spans="4:6">
      <c r="D8365" s="32"/>
      <c r="F8365" s="32"/>
    </row>
    <row r="8366" spans="4:6">
      <c r="D8366" s="32"/>
      <c r="F8366" s="32"/>
    </row>
    <row r="8367" spans="4:6">
      <c r="D8367" s="32"/>
      <c r="F8367" s="32"/>
    </row>
    <row r="8368" spans="4:6">
      <c r="D8368" s="32"/>
      <c r="F8368" s="32"/>
    </row>
    <row r="8369" spans="4:6">
      <c r="D8369" s="32"/>
      <c r="F8369" s="32"/>
    </row>
    <row r="8370" spans="4:6">
      <c r="D8370" s="32"/>
      <c r="F8370" s="32"/>
    </row>
    <row r="8371" spans="4:6">
      <c r="D8371" s="32"/>
      <c r="F8371" s="32"/>
    </row>
    <row r="8372" spans="4:6">
      <c r="D8372" s="32"/>
      <c r="F8372" s="32"/>
    </row>
    <row r="8373" spans="4:6">
      <c r="D8373" s="32"/>
      <c r="F8373" s="32"/>
    </row>
    <row r="8374" spans="4:6">
      <c r="D8374" s="32"/>
      <c r="F8374" s="32"/>
    </row>
    <row r="8375" spans="4:6">
      <c r="D8375" s="32"/>
      <c r="F8375" s="32"/>
    </row>
    <row r="8376" spans="4:6">
      <c r="D8376" s="32"/>
      <c r="F8376" s="32"/>
    </row>
    <row r="8377" spans="4:6">
      <c r="D8377" s="32"/>
      <c r="F8377" s="32"/>
    </row>
    <row r="8378" spans="4:6">
      <c r="D8378" s="32"/>
      <c r="F8378" s="32"/>
    </row>
    <row r="8379" spans="4:6">
      <c r="D8379" s="32"/>
      <c r="F8379" s="32"/>
    </row>
    <row r="8380" spans="4:6">
      <c r="D8380" s="32"/>
      <c r="F8380" s="32"/>
    </row>
    <row r="8381" spans="4:6">
      <c r="D8381" s="32"/>
      <c r="F8381" s="32"/>
    </row>
    <row r="8382" spans="4:6">
      <c r="D8382" s="32"/>
      <c r="F8382" s="32"/>
    </row>
    <row r="8383" spans="4:6">
      <c r="D8383" s="32"/>
      <c r="F8383" s="32"/>
    </row>
    <row r="8384" spans="4:6">
      <c r="D8384" s="32"/>
      <c r="F8384" s="32"/>
    </row>
    <row r="8385" spans="4:6">
      <c r="D8385" s="32"/>
      <c r="F8385" s="32"/>
    </row>
    <row r="8386" spans="4:6">
      <c r="D8386" s="32"/>
      <c r="F8386" s="32"/>
    </row>
    <row r="8387" spans="4:6">
      <c r="D8387" s="32"/>
      <c r="F8387" s="32"/>
    </row>
    <row r="8388" spans="4:6">
      <c r="D8388" s="32"/>
      <c r="F8388" s="32"/>
    </row>
    <row r="8389" spans="4:6">
      <c r="D8389" s="32"/>
      <c r="F8389" s="32"/>
    </row>
    <row r="8390" spans="4:6">
      <c r="D8390" s="32"/>
      <c r="F8390" s="32"/>
    </row>
    <row r="8391" spans="4:6">
      <c r="D8391" s="32"/>
      <c r="F8391" s="32"/>
    </row>
    <row r="8392" spans="4:6">
      <c r="D8392" s="32"/>
      <c r="F8392" s="32"/>
    </row>
    <row r="8393" spans="4:6">
      <c r="D8393" s="32"/>
      <c r="F8393" s="32"/>
    </row>
    <row r="8394" spans="4:6">
      <c r="D8394" s="32"/>
      <c r="F8394" s="32"/>
    </row>
    <row r="8395" spans="4:6">
      <c r="D8395" s="32"/>
      <c r="F8395" s="32"/>
    </row>
    <row r="8396" spans="4:6">
      <c r="D8396" s="32"/>
      <c r="F8396" s="32"/>
    </row>
    <row r="8397" spans="4:6">
      <c r="D8397" s="32"/>
      <c r="F8397" s="32"/>
    </row>
    <row r="8398" spans="4:6">
      <c r="D8398" s="32"/>
      <c r="F8398" s="32"/>
    </row>
    <row r="8399" spans="4:6">
      <c r="D8399" s="32"/>
      <c r="F8399" s="32"/>
    </row>
    <row r="8400" spans="4:6">
      <c r="D8400" s="32"/>
      <c r="F8400" s="32"/>
    </row>
    <row r="8401" spans="4:6">
      <c r="D8401" s="32"/>
      <c r="F8401" s="32"/>
    </row>
    <row r="8402" spans="4:6">
      <c r="D8402" s="32"/>
      <c r="F8402" s="32"/>
    </row>
    <row r="8403" spans="4:6">
      <c r="D8403" s="32"/>
      <c r="F8403" s="32"/>
    </row>
    <row r="8404" spans="4:6">
      <c r="D8404" s="32"/>
      <c r="F8404" s="32"/>
    </row>
    <row r="8405" spans="4:6">
      <c r="D8405" s="32"/>
      <c r="F8405" s="32"/>
    </row>
    <row r="8406" spans="4:6">
      <c r="D8406" s="32"/>
      <c r="F8406" s="32"/>
    </row>
    <row r="8407" spans="4:6">
      <c r="D8407" s="32"/>
      <c r="F8407" s="32"/>
    </row>
    <row r="8408" spans="4:6">
      <c r="D8408" s="32"/>
      <c r="F8408" s="32"/>
    </row>
    <row r="8409" spans="4:6">
      <c r="D8409" s="32"/>
      <c r="F8409" s="32"/>
    </row>
    <row r="8410" spans="4:6">
      <c r="D8410" s="32"/>
      <c r="F8410" s="32"/>
    </row>
    <row r="8411" spans="4:6">
      <c r="D8411" s="32"/>
      <c r="F8411" s="32"/>
    </row>
    <row r="8412" spans="4:6">
      <c r="D8412" s="32"/>
      <c r="F8412" s="32"/>
    </row>
    <row r="8413" spans="4:6">
      <c r="D8413" s="32"/>
      <c r="F8413" s="32"/>
    </row>
    <row r="8414" spans="4:6">
      <c r="D8414" s="32"/>
      <c r="F8414" s="32"/>
    </row>
    <row r="8415" spans="4:6">
      <c r="D8415" s="32"/>
      <c r="F8415" s="32"/>
    </row>
    <row r="8416" spans="4:6">
      <c r="D8416" s="32"/>
      <c r="F8416" s="32"/>
    </row>
    <row r="8417" spans="4:6">
      <c r="D8417" s="32"/>
      <c r="F8417" s="32"/>
    </row>
    <row r="8418" spans="4:6">
      <c r="D8418" s="32"/>
      <c r="F8418" s="32"/>
    </row>
    <row r="8419" spans="4:6">
      <c r="D8419" s="32"/>
      <c r="F8419" s="32"/>
    </row>
    <row r="8420" spans="4:6">
      <c r="D8420" s="32"/>
      <c r="F8420" s="32"/>
    </row>
    <row r="8421" spans="4:6">
      <c r="D8421" s="32"/>
      <c r="F8421" s="32"/>
    </row>
    <row r="8422" spans="4:6">
      <c r="D8422" s="32"/>
      <c r="F8422" s="32"/>
    </row>
    <row r="8423" spans="4:6">
      <c r="D8423" s="32"/>
      <c r="F8423" s="32"/>
    </row>
    <row r="8424" spans="4:6">
      <c r="D8424" s="32"/>
      <c r="F8424" s="32"/>
    </row>
    <row r="8425" spans="4:6">
      <c r="D8425" s="32"/>
      <c r="F8425" s="32"/>
    </row>
    <row r="8426" spans="4:6">
      <c r="D8426" s="32"/>
      <c r="F8426" s="32"/>
    </row>
    <row r="8427" spans="4:6">
      <c r="D8427" s="32"/>
      <c r="F8427" s="32"/>
    </row>
    <row r="8428" spans="4:6">
      <c r="D8428" s="32"/>
      <c r="F8428" s="32"/>
    </row>
    <row r="8429" spans="4:6">
      <c r="D8429" s="32"/>
      <c r="F8429" s="32"/>
    </row>
    <row r="8430" spans="4:6">
      <c r="D8430" s="32"/>
      <c r="F8430" s="32"/>
    </row>
    <row r="8431" spans="4:6">
      <c r="D8431" s="32"/>
      <c r="F8431" s="32"/>
    </row>
    <row r="8432" spans="4:6">
      <c r="D8432" s="32"/>
      <c r="F8432" s="32"/>
    </row>
    <row r="8433" spans="4:6">
      <c r="D8433" s="32"/>
      <c r="F8433" s="32"/>
    </row>
    <row r="8434" spans="4:6">
      <c r="D8434" s="32"/>
      <c r="F8434" s="32"/>
    </row>
    <row r="8435" spans="4:6">
      <c r="D8435" s="32"/>
      <c r="F8435" s="32"/>
    </row>
    <row r="8436" spans="4:6">
      <c r="D8436" s="32"/>
      <c r="F8436" s="32"/>
    </row>
    <row r="8437" spans="4:6">
      <c r="D8437" s="32"/>
      <c r="F8437" s="32"/>
    </row>
    <row r="8438" spans="4:6">
      <c r="D8438" s="32"/>
      <c r="F8438" s="32"/>
    </row>
    <row r="8439" spans="4:6">
      <c r="D8439" s="32"/>
      <c r="F8439" s="32"/>
    </row>
    <row r="8440" spans="4:6">
      <c r="D8440" s="32"/>
      <c r="F8440" s="32"/>
    </row>
    <row r="8441" spans="4:6">
      <c r="D8441" s="32"/>
      <c r="F8441" s="32"/>
    </row>
    <row r="8442" spans="4:6">
      <c r="D8442" s="32"/>
      <c r="F8442" s="32"/>
    </row>
    <row r="8443" spans="4:6">
      <c r="D8443" s="32"/>
      <c r="F8443" s="32"/>
    </row>
    <row r="8444" spans="4:6">
      <c r="D8444" s="32"/>
      <c r="F8444" s="32"/>
    </row>
    <row r="8445" spans="4:6">
      <c r="D8445" s="32"/>
      <c r="F8445" s="32"/>
    </row>
    <row r="8446" spans="4:6">
      <c r="D8446" s="32"/>
      <c r="F8446" s="32"/>
    </row>
    <row r="8447" spans="4:6">
      <c r="D8447" s="32"/>
      <c r="F8447" s="32"/>
    </row>
    <row r="8448" spans="4:6">
      <c r="D8448" s="32"/>
      <c r="F8448" s="32"/>
    </row>
    <row r="8449" spans="4:6">
      <c r="D8449" s="32"/>
      <c r="F8449" s="32"/>
    </row>
    <row r="8450" spans="4:6">
      <c r="D8450" s="32"/>
      <c r="F8450" s="32"/>
    </row>
    <row r="8451" spans="4:6">
      <c r="D8451" s="32"/>
      <c r="F8451" s="32"/>
    </row>
    <row r="8452" spans="4:6">
      <c r="D8452" s="32"/>
      <c r="F8452" s="32"/>
    </row>
    <row r="8453" spans="4:6">
      <c r="D8453" s="32"/>
      <c r="F8453" s="32"/>
    </row>
    <row r="8454" spans="4:6">
      <c r="D8454" s="32"/>
      <c r="F8454" s="32"/>
    </row>
    <row r="8455" spans="4:6">
      <c r="D8455" s="32"/>
      <c r="F8455" s="32"/>
    </row>
    <row r="8456" spans="4:6">
      <c r="D8456" s="32"/>
      <c r="F8456" s="32"/>
    </row>
    <row r="8457" spans="4:6">
      <c r="D8457" s="32"/>
      <c r="F8457" s="32"/>
    </row>
    <row r="8458" spans="4:6">
      <c r="D8458" s="32"/>
      <c r="F8458" s="32"/>
    </row>
    <row r="8459" spans="4:6">
      <c r="D8459" s="32"/>
      <c r="F8459" s="32"/>
    </row>
    <row r="8460" spans="4:6">
      <c r="D8460" s="32"/>
      <c r="F8460" s="32"/>
    </row>
    <row r="8461" spans="4:6">
      <c r="D8461" s="32"/>
      <c r="F8461" s="32"/>
    </row>
    <row r="8462" spans="4:6">
      <c r="D8462" s="32"/>
      <c r="F8462" s="32"/>
    </row>
    <row r="8463" spans="4:6">
      <c r="D8463" s="32"/>
      <c r="F8463" s="32"/>
    </row>
    <row r="8464" spans="4:6">
      <c r="D8464" s="32"/>
      <c r="F8464" s="32"/>
    </row>
    <row r="8465" spans="4:6">
      <c r="D8465" s="32"/>
      <c r="F8465" s="32"/>
    </row>
    <row r="8466" spans="4:6">
      <c r="D8466" s="32"/>
      <c r="F8466" s="32"/>
    </row>
    <row r="8467" spans="4:6">
      <c r="D8467" s="32"/>
      <c r="F8467" s="32"/>
    </row>
    <row r="8468" spans="4:6">
      <c r="D8468" s="32"/>
      <c r="F8468" s="32"/>
    </row>
    <row r="8469" spans="4:6">
      <c r="D8469" s="32"/>
      <c r="F8469" s="32"/>
    </row>
    <row r="8470" spans="4:6">
      <c r="D8470" s="32"/>
      <c r="F8470" s="32"/>
    </row>
    <row r="8471" spans="4:6">
      <c r="D8471" s="32"/>
      <c r="F8471" s="32"/>
    </row>
    <row r="8472" spans="4:6">
      <c r="D8472" s="32"/>
      <c r="F8472" s="32"/>
    </row>
    <row r="8473" spans="4:6">
      <c r="D8473" s="32"/>
      <c r="F8473" s="32"/>
    </row>
    <row r="8474" spans="4:6">
      <c r="D8474" s="32"/>
      <c r="F8474" s="32"/>
    </row>
    <row r="8475" spans="4:6">
      <c r="D8475" s="32"/>
      <c r="F8475" s="32"/>
    </row>
    <row r="8476" spans="4:6">
      <c r="D8476" s="32"/>
      <c r="F8476" s="32"/>
    </row>
    <row r="8477" spans="4:6">
      <c r="D8477" s="32"/>
      <c r="F8477" s="32"/>
    </row>
    <row r="8478" spans="4:6">
      <c r="D8478" s="32"/>
      <c r="F8478" s="32"/>
    </row>
    <row r="8479" spans="4:6">
      <c r="D8479" s="32"/>
      <c r="F8479" s="32"/>
    </row>
    <row r="8480" spans="4:6">
      <c r="D8480" s="32"/>
      <c r="F8480" s="32"/>
    </row>
    <row r="8481" spans="4:6">
      <c r="D8481" s="32"/>
      <c r="F8481" s="32"/>
    </row>
    <row r="8482" spans="4:6">
      <c r="D8482" s="32"/>
      <c r="F8482" s="32"/>
    </row>
    <row r="8483" spans="4:6">
      <c r="D8483" s="32"/>
      <c r="F8483" s="32"/>
    </row>
    <row r="8484" spans="4:6">
      <c r="D8484" s="32"/>
      <c r="F8484" s="32"/>
    </row>
    <row r="8485" spans="4:6">
      <c r="D8485" s="32"/>
      <c r="F8485" s="32"/>
    </row>
    <row r="8486" spans="4:6">
      <c r="D8486" s="32"/>
      <c r="F8486" s="32"/>
    </row>
    <row r="8487" spans="4:6">
      <c r="D8487" s="32"/>
      <c r="F8487" s="32"/>
    </row>
    <row r="8488" spans="4:6">
      <c r="D8488" s="32"/>
      <c r="F8488" s="32"/>
    </row>
    <row r="8489" spans="4:6">
      <c r="D8489" s="32"/>
      <c r="F8489" s="32"/>
    </row>
    <row r="8490" spans="4:6">
      <c r="D8490" s="32"/>
      <c r="F8490" s="32"/>
    </row>
    <row r="8491" spans="4:6">
      <c r="D8491" s="32"/>
      <c r="F8491" s="32"/>
    </row>
    <row r="8492" spans="4:6">
      <c r="D8492" s="32"/>
      <c r="F8492" s="32"/>
    </row>
    <row r="8493" spans="4:6">
      <c r="D8493" s="32"/>
      <c r="F8493" s="32"/>
    </row>
    <row r="8494" spans="4:6">
      <c r="D8494" s="32"/>
      <c r="F8494" s="32"/>
    </row>
    <row r="8495" spans="4:6">
      <c r="D8495" s="32"/>
      <c r="F8495" s="32"/>
    </row>
    <row r="8496" spans="4:6">
      <c r="D8496" s="32"/>
      <c r="F8496" s="32"/>
    </row>
    <row r="8497" spans="4:6">
      <c r="D8497" s="32"/>
      <c r="F8497" s="32"/>
    </row>
    <row r="8498" spans="4:6">
      <c r="D8498" s="32"/>
      <c r="F8498" s="32"/>
    </row>
    <row r="8499" spans="4:6">
      <c r="D8499" s="32"/>
      <c r="F8499" s="32"/>
    </row>
    <row r="8500" spans="4:6">
      <c r="D8500" s="32"/>
      <c r="F8500" s="32"/>
    </row>
    <row r="8501" spans="4:6">
      <c r="D8501" s="32"/>
      <c r="F8501" s="32"/>
    </row>
    <row r="8502" spans="4:6">
      <c r="D8502" s="32"/>
      <c r="F8502" s="32"/>
    </row>
    <row r="8503" spans="4:6">
      <c r="D8503" s="32"/>
      <c r="F8503" s="32"/>
    </row>
    <row r="8504" spans="4:6">
      <c r="D8504" s="32"/>
      <c r="F8504" s="32"/>
    </row>
    <row r="8505" spans="4:6">
      <c r="D8505" s="32"/>
      <c r="F8505" s="32"/>
    </row>
    <row r="8506" spans="4:6">
      <c r="D8506" s="32"/>
      <c r="F8506" s="32"/>
    </row>
    <row r="8507" spans="4:6">
      <c r="D8507" s="32"/>
      <c r="F8507" s="32"/>
    </row>
    <row r="8508" spans="4:6">
      <c r="D8508" s="32"/>
      <c r="F8508" s="32"/>
    </row>
    <row r="8509" spans="4:6">
      <c r="D8509" s="32"/>
      <c r="F8509" s="32"/>
    </row>
    <row r="8510" spans="4:6">
      <c r="D8510" s="32"/>
      <c r="F8510" s="32"/>
    </row>
    <row r="8511" spans="4:6">
      <c r="D8511" s="32"/>
      <c r="F8511" s="32"/>
    </row>
    <row r="8512" spans="4:6">
      <c r="D8512" s="32"/>
      <c r="F8512" s="32"/>
    </row>
    <row r="8513" spans="4:6">
      <c r="D8513" s="32"/>
      <c r="F8513" s="32"/>
    </row>
    <row r="8514" spans="4:6">
      <c r="D8514" s="32"/>
      <c r="F8514" s="32"/>
    </row>
    <row r="8515" spans="4:6">
      <c r="D8515" s="32"/>
      <c r="F8515" s="32"/>
    </row>
    <row r="8516" spans="4:6">
      <c r="D8516" s="32"/>
      <c r="F8516" s="32"/>
    </row>
    <row r="8517" spans="4:6">
      <c r="D8517" s="32"/>
      <c r="F8517" s="32"/>
    </row>
    <row r="8518" spans="4:6">
      <c r="D8518" s="32"/>
      <c r="F8518" s="32"/>
    </row>
    <row r="8519" spans="4:6">
      <c r="D8519" s="32"/>
      <c r="F8519" s="32"/>
    </row>
    <row r="8520" spans="4:6">
      <c r="D8520" s="32"/>
      <c r="F8520" s="32"/>
    </row>
    <row r="8521" spans="4:6">
      <c r="D8521" s="32"/>
      <c r="F8521" s="32"/>
    </row>
    <row r="8522" spans="4:6">
      <c r="D8522" s="32"/>
      <c r="F8522" s="32"/>
    </row>
    <row r="8523" spans="4:6">
      <c r="D8523" s="32"/>
      <c r="F8523" s="32"/>
    </row>
    <row r="8524" spans="4:6">
      <c r="D8524" s="32"/>
      <c r="F8524" s="32"/>
    </row>
    <row r="8525" spans="4:6">
      <c r="D8525" s="32"/>
      <c r="F8525" s="32"/>
    </row>
    <row r="8526" spans="4:6">
      <c r="D8526" s="32"/>
      <c r="F8526" s="32"/>
    </row>
    <row r="8527" spans="4:6">
      <c r="D8527" s="32"/>
      <c r="F8527" s="32"/>
    </row>
    <row r="8528" spans="4:6">
      <c r="D8528" s="32"/>
      <c r="F8528" s="32"/>
    </row>
    <row r="8529" spans="4:6">
      <c r="D8529" s="32"/>
      <c r="F8529" s="32"/>
    </row>
    <row r="8530" spans="4:6">
      <c r="D8530" s="32"/>
      <c r="F8530" s="32"/>
    </row>
    <row r="8531" spans="4:6">
      <c r="D8531" s="32"/>
      <c r="F8531" s="32"/>
    </row>
    <row r="8532" spans="4:6">
      <c r="D8532" s="32"/>
      <c r="F8532" s="32"/>
    </row>
    <row r="8533" spans="4:6">
      <c r="D8533" s="32"/>
      <c r="F8533" s="32"/>
    </row>
    <row r="8534" spans="4:6">
      <c r="D8534" s="32"/>
      <c r="F8534" s="32"/>
    </row>
    <row r="8535" spans="4:6">
      <c r="D8535" s="32"/>
      <c r="F8535" s="32"/>
    </row>
    <row r="8536" spans="4:6">
      <c r="D8536" s="32"/>
      <c r="F8536" s="32"/>
    </row>
    <row r="8537" spans="4:6">
      <c r="D8537" s="32"/>
      <c r="F8537" s="32"/>
    </row>
    <row r="8538" spans="4:6">
      <c r="D8538" s="32"/>
      <c r="F8538" s="32"/>
    </row>
    <row r="8539" spans="4:6">
      <c r="D8539" s="32"/>
      <c r="F8539" s="32"/>
    </row>
    <row r="8540" spans="4:6">
      <c r="D8540" s="32"/>
      <c r="F8540" s="32"/>
    </row>
    <row r="8541" spans="4:6">
      <c r="D8541" s="32"/>
      <c r="F8541" s="32"/>
    </row>
    <row r="8542" spans="4:6">
      <c r="D8542" s="32"/>
      <c r="F8542" s="32"/>
    </row>
    <row r="8543" spans="4:6">
      <c r="D8543" s="32"/>
      <c r="F8543" s="32"/>
    </row>
    <row r="8544" spans="4:6">
      <c r="D8544" s="32"/>
      <c r="F8544" s="32"/>
    </row>
    <row r="8545" spans="4:6">
      <c r="D8545" s="32"/>
      <c r="F8545" s="32"/>
    </row>
    <row r="8546" spans="4:6">
      <c r="D8546" s="32"/>
      <c r="F8546" s="32"/>
    </row>
    <row r="8547" spans="4:6">
      <c r="D8547" s="32"/>
      <c r="F8547" s="32"/>
    </row>
    <row r="8548" spans="4:6">
      <c r="D8548" s="32"/>
      <c r="F8548" s="32"/>
    </row>
    <row r="8549" spans="4:6">
      <c r="D8549" s="32"/>
      <c r="F8549" s="32"/>
    </row>
    <row r="8550" spans="4:6">
      <c r="D8550" s="32"/>
      <c r="F8550" s="32"/>
    </row>
    <row r="8551" spans="4:6">
      <c r="D8551" s="32"/>
      <c r="F8551" s="32"/>
    </row>
    <row r="8552" spans="4:6">
      <c r="D8552" s="32"/>
      <c r="F8552" s="32"/>
    </row>
    <row r="8553" spans="4:6">
      <c r="D8553" s="32"/>
      <c r="F8553" s="32"/>
    </row>
    <row r="8554" spans="4:6">
      <c r="D8554" s="32"/>
      <c r="F8554" s="32"/>
    </row>
    <row r="8555" spans="4:6">
      <c r="D8555" s="32"/>
      <c r="F8555" s="32"/>
    </row>
    <row r="8556" spans="4:6">
      <c r="D8556" s="32"/>
      <c r="F8556" s="32"/>
    </row>
    <row r="8557" spans="4:6">
      <c r="D8557" s="32"/>
      <c r="F8557" s="32"/>
    </row>
    <row r="8558" spans="4:6">
      <c r="D8558" s="32"/>
      <c r="F8558" s="32"/>
    </row>
    <row r="8559" spans="4:6">
      <c r="D8559" s="32"/>
      <c r="F8559" s="32"/>
    </row>
    <row r="8560" spans="4:6">
      <c r="D8560" s="32"/>
      <c r="F8560" s="32"/>
    </row>
    <row r="8561" spans="4:6">
      <c r="D8561" s="32"/>
      <c r="F8561" s="32"/>
    </row>
    <row r="8562" spans="4:6">
      <c r="D8562" s="32"/>
      <c r="F8562" s="32"/>
    </row>
    <row r="8563" spans="4:6">
      <c r="D8563" s="32"/>
      <c r="F8563" s="32"/>
    </row>
    <row r="8564" spans="4:6">
      <c r="D8564" s="32"/>
      <c r="F8564" s="32"/>
    </row>
    <row r="8565" spans="4:6">
      <c r="D8565" s="32"/>
      <c r="F8565" s="32"/>
    </row>
    <row r="8566" spans="4:6">
      <c r="D8566" s="32"/>
      <c r="F8566" s="32"/>
    </row>
    <row r="8567" spans="4:6">
      <c r="D8567" s="32"/>
      <c r="F8567" s="32"/>
    </row>
    <row r="8568" spans="4:6">
      <c r="D8568" s="32"/>
      <c r="F8568" s="32"/>
    </row>
    <row r="8569" spans="4:6">
      <c r="D8569" s="32"/>
      <c r="F8569" s="32"/>
    </row>
    <row r="8570" spans="4:6">
      <c r="D8570" s="32"/>
      <c r="F8570" s="32"/>
    </row>
    <row r="8571" spans="4:6">
      <c r="D8571" s="32"/>
      <c r="F8571" s="32"/>
    </row>
    <row r="8572" spans="4:6">
      <c r="D8572" s="32"/>
      <c r="F8572" s="32"/>
    </row>
    <row r="8573" spans="4:6">
      <c r="D8573" s="32"/>
      <c r="F8573" s="32"/>
    </row>
    <row r="8574" spans="4:6">
      <c r="D8574" s="32"/>
      <c r="F8574" s="32"/>
    </row>
    <row r="8575" spans="4:6">
      <c r="D8575" s="32"/>
      <c r="F8575" s="32"/>
    </row>
    <row r="8576" spans="4:6">
      <c r="D8576" s="32"/>
      <c r="F8576" s="32"/>
    </row>
    <row r="8577" spans="4:6">
      <c r="D8577" s="32"/>
      <c r="F8577" s="32"/>
    </row>
    <row r="8578" spans="4:6">
      <c r="D8578" s="32"/>
      <c r="F8578" s="32"/>
    </row>
    <row r="8579" spans="4:6">
      <c r="D8579" s="32"/>
      <c r="F8579" s="32"/>
    </row>
    <row r="8580" spans="4:6">
      <c r="D8580" s="32"/>
      <c r="F8580" s="32"/>
    </row>
    <row r="8581" spans="4:6">
      <c r="D8581" s="32"/>
      <c r="F8581" s="32"/>
    </row>
    <row r="8582" spans="4:6">
      <c r="D8582" s="32"/>
      <c r="F8582" s="32"/>
    </row>
    <row r="8583" spans="4:6">
      <c r="D8583" s="32"/>
      <c r="F8583" s="32"/>
    </row>
    <row r="8584" spans="4:6">
      <c r="D8584" s="32"/>
      <c r="F8584" s="32"/>
    </row>
    <row r="8585" spans="4:6">
      <c r="D8585" s="32"/>
      <c r="F8585" s="32"/>
    </row>
    <row r="8586" spans="4:6">
      <c r="D8586" s="32"/>
      <c r="F8586" s="32"/>
    </row>
    <row r="8587" spans="4:6">
      <c r="D8587" s="32"/>
      <c r="F8587" s="32"/>
    </row>
    <row r="8588" spans="4:6">
      <c r="D8588" s="32"/>
      <c r="F8588" s="32"/>
    </row>
    <row r="8589" spans="4:6">
      <c r="D8589" s="32"/>
      <c r="F8589" s="32"/>
    </row>
    <row r="8590" spans="4:6">
      <c r="D8590" s="32"/>
      <c r="F8590" s="32"/>
    </row>
    <row r="8591" spans="4:6">
      <c r="D8591" s="32"/>
      <c r="F8591" s="32"/>
    </row>
    <row r="8592" spans="4:6">
      <c r="D8592" s="32"/>
      <c r="F8592" s="32"/>
    </row>
    <row r="8593" spans="4:6">
      <c r="D8593" s="32"/>
      <c r="F8593" s="32"/>
    </row>
    <row r="8594" spans="4:6">
      <c r="D8594" s="32"/>
      <c r="F8594" s="32"/>
    </row>
    <row r="8595" spans="4:6">
      <c r="D8595" s="32"/>
      <c r="F8595" s="32"/>
    </row>
    <row r="8596" spans="4:6">
      <c r="D8596" s="32"/>
      <c r="F8596" s="32"/>
    </row>
    <row r="8597" spans="4:6">
      <c r="D8597" s="32"/>
      <c r="F8597" s="32"/>
    </row>
    <row r="8598" spans="4:6">
      <c r="D8598" s="32"/>
      <c r="F8598" s="32"/>
    </row>
    <row r="8599" spans="4:6">
      <c r="D8599" s="32"/>
      <c r="F8599" s="32"/>
    </row>
    <row r="8600" spans="4:6">
      <c r="D8600" s="32"/>
      <c r="F8600" s="32"/>
    </row>
    <row r="8601" spans="4:6">
      <c r="D8601" s="32"/>
      <c r="F8601" s="32"/>
    </row>
    <row r="8602" spans="4:6">
      <c r="D8602" s="32"/>
      <c r="F8602" s="32"/>
    </row>
    <row r="8603" spans="4:6">
      <c r="D8603" s="32"/>
      <c r="F8603" s="32"/>
    </row>
    <row r="8604" spans="4:6">
      <c r="D8604" s="32"/>
      <c r="F8604" s="32"/>
    </row>
    <row r="8605" spans="4:6">
      <c r="D8605" s="32"/>
      <c r="F8605" s="32"/>
    </row>
    <row r="8606" spans="4:6">
      <c r="D8606" s="32"/>
      <c r="F8606" s="32"/>
    </row>
    <row r="8607" spans="4:6">
      <c r="D8607" s="32"/>
      <c r="F8607" s="32"/>
    </row>
    <row r="8608" spans="4:6">
      <c r="D8608" s="32"/>
      <c r="F8608" s="32"/>
    </row>
    <row r="8609" spans="4:6">
      <c r="D8609" s="32"/>
      <c r="F8609" s="32"/>
    </row>
    <row r="8610" spans="4:6">
      <c r="D8610" s="32"/>
      <c r="F8610" s="32"/>
    </row>
    <row r="8611" spans="4:6">
      <c r="D8611" s="32"/>
      <c r="F8611" s="32"/>
    </row>
    <row r="8612" spans="4:6">
      <c r="D8612" s="32"/>
      <c r="F8612" s="32"/>
    </row>
    <row r="8613" spans="4:6">
      <c r="D8613" s="32"/>
      <c r="F8613" s="32"/>
    </row>
    <row r="8614" spans="4:6">
      <c r="D8614" s="32"/>
      <c r="F8614" s="32"/>
    </row>
    <row r="8615" spans="4:6">
      <c r="D8615" s="32"/>
      <c r="F8615" s="32"/>
    </row>
    <row r="8616" spans="4:6">
      <c r="D8616" s="32"/>
      <c r="F8616" s="32"/>
    </row>
    <row r="8617" spans="4:6">
      <c r="D8617" s="32"/>
      <c r="F8617" s="32"/>
    </row>
    <row r="8618" spans="4:6">
      <c r="D8618" s="32"/>
      <c r="F8618" s="32"/>
    </row>
    <row r="8619" spans="4:6">
      <c r="D8619" s="32"/>
      <c r="F8619" s="32"/>
    </row>
    <row r="8620" spans="4:6">
      <c r="D8620" s="32"/>
      <c r="F8620" s="32"/>
    </row>
    <row r="8621" spans="4:6">
      <c r="D8621" s="32"/>
      <c r="F8621" s="32"/>
    </row>
    <row r="8622" spans="4:6">
      <c r="D8622" s="32"/>
      <c r="F8622" s="32"/>
    </row>
    <row r="8623" spans="4:6">
      <c r="D8623" s="32"/>
      <c r="F8623" s="32"/>
    </row>
    <row r="8624" spans="4:6">
      <c r="D8624" s="32"/>
      <c r="F8624" s="32"/>
    </row>
    <row r="8625" spans="4:6">
      <c r="D8625" s="32"/>
      <c r="F8625" s="32"/>
    </row>
    <row r="8626" spans="4:6">
      <c r="D8626" s="32"/>
      <c r="F8626" s="32"/>
    </row>
    <row r="8627" spans="4:6">
      <c r="D8627" s="32"/>
      <c r="F8627" s="32"/>
    </row>
    <row r="8628" spans="4:6">
      <c r="D8628" s="32"/>
      <c r="F8628" s="32"/>
    </row>
    <row r="8629" spans="4:6">
      <c r="D8629" s="32"/>
      <c r="F8629" s="32"/>
    </row>
    <row r="8630" spans="4:6">
      <c r="D8630" s="32"/>
      <c r="F8630" s="32"/>
    </row>
    <row r="8631" spans="4:6">
      <c r="D8631" s="32"/>
      <c r="F8631" s="32"/>
    </row>
    <row r="8632" spans="4:6">
      <c r="D8632" s="32"/>
      <c r="F8632" s="32"/>
    </row>
    <row r="8633" spans="4:6">
      <c r="D8633" s="32"/>
      <c r="F8633" s="32"/>
    </row>
    <row r="8634" spans="4:6">
      <c r="D8634" s="32"/>
      <c r="F8634" s="32"/>
    </row>
    <row r="8635" spans="4:6">
      <c r="D8635" s="32"/>
      <c r="F8635" s="32"/>
    </row>
    <row r="8636" spans="4:6">
      <c r="D8636" s="32"/>
      <c r="F8636" s="32"/>
    </row>
    <row r="8637" spans="4:6">
      <c r="D8637" s="32"/>
      <c r="F8637" s="32"/>
    </row>
    <row r="8638" spans="4:6">
      <c r="D8638" s="32"/>
      <c r="F8638" s="32"/>
    </row>
    <row r="8639" spans="4:6">
      <c r="D8639" s="32"/>
      <c r="F8639" s="32"/>
    </row>
    <row r="8640" spans="4:6">
      <c r="D8640" s="32"/>
      <c r="F8640" s="32"/>
    </row>
    <row r="8641" spans="4:6">
      <c r="D8641" s="32"/>
      <c r="F8641" s="32"/>
    </row>
    <row r="8642" spans="4:6">
      <c r="D8642" s="32"/>
      <c r="F8642" s="32"/>
    </row>
    <row r="8643" spans="4:6">
      <c r="D8643" s="32"/>
      <c r="F8643" s="32"/>
    </row>
    <row r="8644" spans="4:6">
      <c r="D8644" s="32"/>
      <c r="F8644" s="32"/>
    </row>
    <row r="8645" spans="4:6">
      <c r="D8645" s="32"/>
      <c r="F8645" s="32"/>
    </row>
    <row r="8646" spans="4:6">
      <c r="D8646" s="32"/>
      <c r="F8646" s="32"/>
    </row>
    <row r="8647" spans="4:6">
      <c r="D8647" s="32"/>
      <c r="F8647" s="32"/>
    </row>
    <row r="8648" spans="4:6">
      <c r="D8648" s="32"/>
      <c r="F8648" s="32"/>
    </row>
    <row r="8649" spans="4:6">
      <c r="D8649" s="32"/>
      <c r="F8649" s="32"/>
    </row>
    <row r="8650" spans="4:6">
      <c r="D8650" s="32"/>
      <c r="F8650" s="32"/>
    </row>
    <row r="8651" spans="4:6">
      <c r="D8651" s="32"/>
      <c r="F8651" s="32"/>
    </row>
    <row r="8652" spans="4:6">
      <c r="D8652" s="32"/>
      <c r="F8652" s="32"/>
    </row>
    <row r="8653" spans="4:6">
      <c r="D8653" s="32"/>
      <c r="F8653" s="32"/>
    </row>
    <row r="8654" spans="4:6">
      <c r="D8654" s="32"/>
      <c r="F8654" s="32"/>
    </row>
    <row r="8655" spans="4:6">
      <c r="D8655" s="32"/>
      <c r="F8655" s="32"/>
    </row>
    <row r="8656" spans="4:6">
      <c r="D8656" s="32"/>
      <c r="F8656" s="32"/>
    </row>
    <row r="8657" spans="4:6">
      <c r="D8657" s="32"/>
      <c r="F8657" s="32"/>
    </row>
    <row r="8658" spans="4:6">
      <c r="D8658" s="32"/>
      <c r="F8658" s="32"/>
    </row>
    <row r="8659" spans="4:6">
      <c r="D8659" s="32"/>
      <c r="F8659" s="32"/>
    </row>
    <row r="8660" spans="4:6">
      <c r="D8660" s="32"/>
      <c r="F8660" s="32"/>
    </row>
    <row r="8661" spans="4:6">
      <c r="D8661" s="32"/>
      <c r="F8661" s="32"/>
    </row>
    <row r="8662" spans="4:6">
      <c r="D8662" s="32"/>
      <c r="F8662" s="32"/>
    </row>
    <row r="8663" spans="4:6">
      <c r="D8663" s="32"/>
      <c r="F8663" s="32"/>
    </row>
    <row r="8664" spans="4:6">
      <c r="D8664" s="32"/>
      <c r="F8664" s="32"/>
    </row>
    <row r="8665" spans="4:6">
      <c r="D8665" s="32"/>
      <c r="F8665" s="32"/>
    </row>
    <row r="8666" spans="4:6">
      <c r="D8666" s="32"/>
      <c r="F8666" s="32"/>
    </row>
    <row r="8667" spans="4:6">
      <c r="D8667" s="32"/>
      <c r="F8667" s="32"/>
    </row>
    <row r="8668" spans="4:6">
      <c r="D8668" s="32"/>
      <c r="F8668" s="32"/>
    </row>
    <row r="8669" spans="4:6">
      <c r="D8669" s="32"/>
      <c r="F8669" s="32"/>
    </row>
    <row r="8670" spans="4:6">
      <c r="D8670" s="32"/>
      <c r="F8670" s="32"/>
    </row>
    <row r="8671" spans="4:6">
      <c r="D8671" s="32"/>
      <c r="F8671" s="32"/>
    </row>
    <row r="8672" spans="4:6">
      <c r="D8672" s="32"/>
      <c r="F8672" s="32"/>
    </row>
    <row r="8673" spans="4:6">
      <c r="D8673" s="32"/>
      <c r="F8673" s="32"/>
    </row>
    <row r="8674" spans="4:6">
      <c r="D8674" s="32"/>
      <c r="F8674" s="32"/>
    </row>
    <row r="8675" spans="4:6">
      <c r="D8675" s="32"/>
      <c r="F8675" s="32"/>
    </row>
    <row r="8676" spans="4:6">
      <c r="D8676" s="32"/>
      <c r="F8676" s="32"/>
    </row>
    <row r="8677" spans="4:6">
      <c r="D8677" s="32"/>
      <c r="F8677" s="32"/>
    </row>
    <row r="8678" spans="4:6">
      <c r="D8678" s="32"/>
      <c r="F8678" s="32"/>
    </row>
    <row r="8679" spans="4:6">
      <c r="D8679" s="32"/>
      <c r="F8679" s="32"/>
    </row>
    <row r="8680" spans="4:6">
      <c r="D8680" s="32"/>
      <c r="F8680" s="32"/>
    </row>
    <row r="8681" spans="4:6">
      <c r="D8681" s="32"/>
      <c r="F8681" s="32"/>
    </row>
    <row r="8682" spans="4:6">
      <c r="D8682" s="32"/>
      <c r="F8682" s="32"/>
    </row>
    <row r="8683" spans="4:6">
      <c r="D8683" s="32"/>
      <c r="F8683" s="32"/>
    </row>
    <row r="8684" spans="4:6">
      <c r="D8684" s="32"/>
      <c r="F8684" s="32"/>
    </row>
    <row r="8685" spans="4:6">
      <c r="D8685" s="32"/>
      <c r="F8685" s="32"/>
    </row>
    <row r="8686" spans="4:6">
      <c r="D8686" s="32"/>
      <c r="F8686" s="32"/>
    </row>
    <row r="8687" spans="4:6">
      <c r="D8687" s="32"/>
      <c r="F8687" s="32"/>
    </row>
    <row r="8688" spans="4:6">
      <c r="D8688" s="32"/>
      <c r="F8688" s="32"/>
    </row>
    <row r="8689" spans="4:6">
      <c r="D8689" s="32"/>
      <c r="F8689" s="32"/>
    </row>
    <row r="8690" spans="4:6">
      <c r="D8690" s="32"/>
      <c r="F8690" s="32"/>
    </row>
    <row r="8691" spans="4:6">
      <c r="D8691" s="32"/>
      <c r="F8691" s="32"/>
    </row>
    <row r="8692" spans="4:6">
      <c r="D8692" s="32"/>
      <c r="F8692" s="32"/>
    </row>
    <row r="8693" spans="4:6">
      <c r="D8693" s="32"/>
      <c r="F8693" s="32"/>
    </row>
    <row r="8694" spans="4:6">
      <c r="D8694" s="32"/>
      <c r="F8694" s="32"/>
    </row>
    <row r="8695" spans="4:6">
      <c r="D8695" s="32"/>
      <c r="F8695" s="32"/>
    </row>
    <row r="8696" spans="4:6">
      <c r="D8696" s="32"/>
      <c r="F8696" s="32"/>
    </row>
    <row r="8697" spans="4:6">
      <c r="D8697" s="32"/>
      <c r="F8697" s="32"/>
    </row>
    <row r="8698" spans="4:6">
      <c r="D8698" s="32"/>
      <c r="F8698" s="32"/>
    </row>
    <row r="8699" spans="4:6">
      <c r="D8699" s="32"/>
      <c r="F8699" s="32"/>
    </row>
    <row r="8700" spans="4:6">
      <c r="D8700" s="32"/>
      <c r="F8700" s="32"/>
    </row>
    <row r="8701" spans="4:6">
      <c r="D8701" s="32"/>
      <c r="F8701" s="32"/>
    </row>
    <row r="8702" spans="4:6">
      <c r="D8702" s="32"/>
      <c r="F8702" s="32"/>
    </row>
    <row r="8703" spans="4:6">
      <c r="D8703" s="32"/>
      <c r="F8703" s="32"/>
    </row>
    <row r="8704" spans="4:6">
      <c r="D8704" s="32"/>
      <c r="F8704" s="32"/>
    </row>
    <row r="8705" spans="4:6">
      <c r="D8705" s="32"/>
      <c r="F8705" s="32"/>
    </row>
    <row r="8706" spans="4:6">
      <c r="D8706" s="32"/>
      <c r="F8706" s="32"/>
    </row>
    <row r="8707" spans="4:6">
      <c r="D8707" s="32"/>
      <c r="F8707" s="32"/>
    </row>
    <row r="8708" spans="4:6">
      <c r="D8708" s="32"/>
      <c r="F8708" s="32"/>
    </row>
    <row r="8709" spans="4:6">
      <c r="D8709" s="32"/>
      <c r="F8709" s="32"/>
    </row>
    <row r="8710" spans="4:6">
      <c r="D8710" s="32"/>
      <c r="F8710" s="32"/>
    </row>
    <row r="8711" spans="4:6">
      <c r="D8711" s="32"/>
      <c r="F8711" s="32"/>
    </row>
    <row r="8712" spans="4:6">
      <c r="D8712" s="32"/>
      <c r="F8712" s="32"/>
    </row>
    <row r="8713" spans="4:6">
      <c r="D8713" s="32"/>
      <c r="F8713" s="32"/>
    </row>
    <row r="8714" spans="4:6">
      <c r="D8714" s="32"/>
      <c r="F8714" s="32"/>
    </row>
    <row r="8715" spans="4:6">
      <c r="D8715" s="32"/>
      <c r="F8715" s="32"/>
    </row>
    <row r="8716" spans="4:6">
      <c r="D8716" s="32"/>
      <c r="F8716" s="32"/>
    </row>
    <row r="8717" spans="4:6">
      <c r="D8717" s="32"/>
      <c r="F8717" s="32"/>
    </row>
    <row r="8718" spans="4:6">
      <c r="D8718" s="32"/>
      <c r="F8718" s="32"/>
    </row>
    <row r="8719" spans="4:6">
      <c r="D8719" s="32"/>
      <c r="F8719" s="32"/>
    </row>
    <row r="8720" spans="4:6">
      <c r="D8720" s="32"/>
      <c r="F8720" s="32"/>
    </row>
    <row r="8721" spans="4:6">
      <c r="D8721" s="32"/>
      <c r="F8721" s="32"/>
    </row>
    <row r="8722" spans="4:6">
      <c r="D8722" s="32"/>
      <c r="F8722" s="32"/>
    </row>
    <row r="8723" spans="4:6">
      <c r="D8723" s="32"/>
      <c r="F8723" s="32"/>
    </row>
    <row r="8724" spans="4:6">
      <c r="D8724" s="32"/>
      <c r="F8724" s="32"/>
    </row>
    <row r="8725" spans="4:6">
      <c r="D8725" s="32"/>
      <c r="F8725" s="32"/>
    </row>
    <row r="8726" spans="4:6">
      <c r="D8726" s="32"/>
      <c r="F8726" s="32"/>
    </row>
    <row r="8727" spans="4:6">
      <c r="D8727" s="32"/>
      <c r="F8727" s="32"/>
    </row>
    <row r="8728" spans="4:6">
      <c r="D8728" s="32"/>
      <c r="F8728" s="32"/>
    </row>
    <row r="8729" spans="4:6">
      <c r="D8729" s="32"/>
      <c r="F8729" s="32"/>
    </row>
    <row r="8730" spans="4:6">
      <c r="D8730" s="32"/>
      <c r="F8730" s="32"/>
    </row>
    <row r="8731" spans="4:6">
      <c r="D8731" s="32"/>
      <c r="F8731" s="32"/>
    </row>
    <row r="8732" spans="4:6">
      <c r="D8732" s="32"/>
      <c r="F8732" s="32"/>
    </row>
    <row r="8733" spans="4:6">
      <c r="D8733" s="32"/>
      <c r="F8733" s="32"/>
    </row>
    <row r="8734" spans="4:6">
      <c r="D8734" s="32"/>
      <c r="F8734" s="32"/>
    </row>
    <row r="8735" spans="4:6">
      <c r="D8735" s="32"/>
      <c r="F8735" s="32"/>
    </row>
    <row r="8736" spans="4:6">
      <c r="D8736" s="32"/>
      <c r="F8736" s="32"/>
    </row>
    <row r="8737" spans="4:6">
      <c r="D8737" s="32"/>
      <c r="F8737" s="32"/>
    </row>
    <row r="8738" spans="4:6">
      <c r="D8738" s="32"/>
      <c r="F8738" s="32"/>
    </row>
    <row r="8739" spans="4:6">
      <c r="D8739" s="32"/>
      <c r="F8739" s="32"/>
    </row>
    <row r="8740" spans="4:6">
      <c r="D8740" s="32"/>
      <c r="F8740" s="32"/>
    </row>
    <row r="8741" spans="4:6">
      <c r="D8741" s="32"/>
      <c r="F8741" s="32"/>
    </row>
    <row r="8742" spans="4:6">
      <c r="D8742" s="32"/>
      <c r="F8742" s="32"/>
    </row>
    <row r="8743" spans="4:6">
      <c r="D8743" s="32"/>
      <c r="F8743" s="32"/>
    </row>
    <row r="8744" spans="4:6">
      <c r="D8744" s="32"/>
      <c r="F8744" s="32"/>
    </row>
    <row r="8745" spans="4:6">
      <c r="D8745" s="32"/>
      <c r="F8745" s="32"/>
    </row>
    <row r="8746" spans="4:6">
      <c r="D8746" s="32"/>
      <c r="F8746" s="32"/>
    </row>
    <row r="8747" spans="4:6">
      <c r="D8747" s="32"/>
      <c r="F8747" s="32"/>
    </row>
    <row r="8748" spans="4:6">
      <c r="D8748" s="32"/>
      <c r="F8748" s="32"/>
    </row>
    <row r="8749" spans="4:6">
      <c r="D8749" s="32"/>
      <c r="F8749" s="32"/>
    </row>
    <row r="8750" spans="4:6">
      <c r="D8750" s="32"/>
      <c r="F8750" s="32"/>
    </row>
    <row r="8751" spans="4:6">
      <c r="D8751" s="32"/>
      <c r="F8751" s="32"/>
    </row>
    <row r="8752" spans="4:6">
      <c r="D8752" s="32"/>
      <c r="F8752" s="32"/>
    </row>
    <row r="8753" spans="4:6">
      <c r="D8753" s="32"/>
      <c r="F8753" s="32"/>
    </row>
    <row r="8754" spans="4:6">
      <c r="D8754" s="32"/>
      <c r="F8754" s="32"/>
    </row>
    <row r="8755" spans="4:6">
      <c r="D8755" s="32"/>
      <c r="F8755" s="32"/>
    </row>
    <row r="8756" spans="4:6">
      <c r="D8756" s="32"/>
      <c r="F8756" s="32"/>
    </row>
    <row r="8757" spans="4:6">
      <c r="D8757" s="32"/>
      <c r="F8757" s="32"/>
    </row>
    <row r="8758" spans="4:6">
      <c r="D8758" s="32"/>
      <c r="F8758" s="32"/>
    </row>
    <row r="8759" spans="4:6">
      <c r="D8759" s="32"/>
      <c r="F8759" s="32"/>
    </row>
    <row r="8760" spans="4:6">
      <c r="D8760" s="32"/>
      <c r="F8760" s="32"/>
    </row>
    <row r="8761" spans="4:6">
      <c r="D8761" s="32"/>
      <c r="F8761" s="32"/>
    </row>
    <row r="8762" spans="4:6">
      <c r="D8762" s="32"/>
      <c r="F8762" s="32"/>
    </row>
    <row r="8763" spans="4:6">
      <c r="D8763" s="32"/>
      <c r="F8763" s="32"/>
    </row>
    <row r="8764" spans="4:6">
      <c r="D8764" s="32"/>
      <c r="F8764" s="32"/>
    </row>
    <row r="8765" spans="4:6">
      <c r="D8765" s="32"/>
      <c r="F8765" s="32"/>
    </row>
    <row r="8766" spans="4:6">
      <c r="D8766" s="32"/>
      <c r="F8766" s="32"/>
    </row>
    <row r="8767" spans="4:6">
      <c r="D8767" s="32"/>
      <c r="F8767" s="32"/>
    </row>
    <row r="8768" spans="4:6">
      <c r="D8768" s="32"/>
      <c r="F8768" s="32"/>
    </row>
    <row r="8769" spans="4:6">
      <c r="D8769" s="32"/>
      <c r="F8769" s="32"/>
    </row>
    <row r="8770" spans="4:6">
      <c r="D8770" s="32"/>
      <c r="F8770" s="32"/>
    </row>
    <row r="8771" spans="4:6">
      <c r="D8771" s="32"/>
      <c r="F8771" s="32"/>
    </row>
    <row r="8772" spans="4:6">
      <c r="D8772" s="32"/>
      <c r="F8772" s="32"/>
    </row>
    <row r="8773" spans="4:6">
      <c r="D8773" s="32"/>
      <c r="F8773" s="32"/>
    </row>
    <row r="8774" spans="4:6">
      <c r="D8774" s="32"/>
      <c r="F8774" s="32"/>
    </row>
    <row r="8775" spans="4:6">
      <c r="D8775" s="32"/>
      <c r="F8775" s="32"/>
    </row>
    <row r="8776" spans="4:6">
      <c r="D8776" s="32"/>
      <c r="F8776" s="32"/>
    </row>
    <row r="8777" spans="4:6">
      <c r="D8777" s="32"/>
      <c r="F8777" s="32"/>
    </row>
    <row r="8778" spans="4:6">
      <c r="D8778" s="32"/>
      <c r="F8778" s="32"/>
    </row>
    <row r="8779" spans="4:6">
      <c r="D8779" s="32"/>
      <c r="F8779" s="32"/>
    </row>
    <row r="8780" spans="4:6">
      <c r="D8780" s="32"/>
      <c r="F8780" s="32"/>
    </row>
    <row r="8781" spans="4:6">
      <c r="D8781" s="32"/>
      <c r="F8781" s="32"/>
    </row>
    <row r="8782" spans="4:6">
      <c r="D8782" s="32"/>
      <c r="F8782" s="32"/>
    </row>
    <row r="8783" spans="4:6">
      <c r="D8783" s="32"/>
      <c r="F8783" s="32"/>
    </row>
    <row r="8784" spans="4:6">
      <c r="D8784" s="32"/>
      <c r="F8784" s="32"/>
    </row>
    <row r="8785" spans="4:6">
      <c r="D8785" s="32"/>
      <c r="F8785" s="32"/>
    </row>
    <row r="8786" spans="4:6">
      <c r="D8786" s="32"/>
      <c r="F8786" s="32"/>
    </row>
    <row r="8787" spans="4:6">
      <c r="D8787" s="32"/>
      <c r="F8787" s="32"/>
    </row>
    <row r="8788" spans="4:6">
      <c r="D8788" s="32"/>
      <c r="F8788" s="32"/>
    </row>
    <row r="8789" spans="4:6">
      <c r="D8789" s="32"/>
      <c r="F8789" s="32"/>
    </row>
    <row r="8790" spans="4:6">
      <c r="D8790" s="32"/>
      <c r="F8790" s="32"/>
    </row>
    <row r="8791" spans="4:6">
      <c r="D8791" s="32"/>
      <c r="F8791" s="32"/>
    </row>
    <row r="8792" spans="4:6">
      <c r="D8792" s="32"/>
      <c r="F8792" s="32"/>
    </row>
    <row r="8793" spans="4:6">
      <c r="D8793" s="32"/>
      <c r="F8793" s="32"/>
    </row>
    <row r="8794" spans="4:6">
      <c r="D8794" s="32"/>
      <c r="F8794" s="32"/>
    </row>
    <row r="8795" spans="4:6">
      <c r="D8795" s="32"/>
      <c r="F8795" s="32"/>
    </row>
    <row r="8796" spans="4:6">
      <c r="D8796" s="32"/>
      <c r="F8796" s="32"/>
    </row>
    <row r="8797" spans="4:6">
      <c r="D8797" s="32"/>
      <c r="F8797" s="32"/>
    </row>
    <row r="8798" spans="4:6">
      <c r="D8798" s="32"/>
      <c r="F8798" s="32"/>
    </row>
    <row r="8799" spans="4:6">
      <c r="D8799" s="32"/>
      <c r="F8799" s="32"/>
    </row>
    <row r="8800" spans="4:6">
      <c r="D8800" s="32"/>
      <c r="F8800" s="32"/>
    </row>
    <row r="8801" spans="4:6">
      <c r="D8801" s="32"/>
      <c r="F8801" s="32"/>
    </row>
    <row r="8802" spans="4:6">
      <c r="D8802" s="32"/>
      <c r="F8802" s="32"/>
    </row>
    <row r="8803" spans="4:6">
      <c r="D8803" s="32"/>
      <c r="F8803" s="32"/>
    </row>
    <row r="8804" spans="4:6">
      <c r="D8804" s="32"/>
      <c r="F8804" s="32"/>
    </row>
    <row r="8805" spans="4:6">
      <c r="D8805" s="32"/>
      <c r="F8805" s="32"/>
    </row>
    <row r="8806" spans="4:6">
      <c r="D8806" s="32"/>
      <c r="F8806" s="32"/>
    </row>
    <row r="8807" spans="4:6">
      <c r="D8807" s="32"/>
      <c r="F8807" s="32"/>
    </row>
    <row r="8808" spans="4:6">
      <c r="D8808" s="32"/>
      <c r="F8808" s="32"/>
    </row>
    <row r="8809" spans="4:6">
      <c r="D8809" s="32"/>
      <c r="F8809" s="32"/>
    </row>
    <row r="8810" spans="4:6">
      <c r="D8810" s="32"/>
      <c r="F8810" s="32"/>
    </row>
    <row r="8811" spans="4:6">
      <c r="D8811" s="32"/>
      <c r="F8811" s="32"/>
    </row>
    <row r="8812" spans="4:6">
      <c r="D8812" s="32"/>
      <c r="F8812" s="32"/>
    </row>
    <row r="8813" spans="4:6">
      <c r="D8813" s="32"/>
      <c r="F8813" s="32"/>
    </row>
    <row r="8814" spans="4:6">
      <c r="D8814" s="32"/>
      <c r="F8814" s="32"/>
    </row>
    <row r="8815" spans="4:6">
      <c r="D8815" s="32"/>
      <c r="F8815" s="32"/>
    </row>
    <row r="8816" spans="4:6">
      <c r="D8816" s="32"/>
      <c r="F8816" s="32"/>
    </row>
    <row r="8817" spans="4:6">
      <c r="D8817" s="32"/>
      <c r="F8817" s="32"/>
    </row>
    <row r="8818" spans="4:6">
      <c r="D8818" s="32"/>
      <c r="F8818" s="32"/>
    </row>
    <row r="8819" spans="4:6">
      <c r="D8819" s="32"/>
      <c r="F8819" s="32"/>
    </row>
    <row r="8820" spans="4:6">
      <c r="D8820" s="32"/>
      <c r="F8820" s="32"/>
    </row>
    <row r="8821" spans="4:6">
      <c r="D8821" s="32"/>
      <c r="F8821" s="32"/>
    </row>
    <row r="8822" spans="4:6">
      <c r="D8822" s="32"/>
      <c r="F8822" s="32"/>
    </row>
    <row r="8823" spans="4:6">
      <c r="D8823" s="32"/>
      <c r="F8823" s="32"/>
    </row>
    <row r="8824" spans="4:6">
      <c r="D8824" s="32"/>
      <c r="F8824" s="32"/>
    </row>
    <row r="8825" spans="4:6">
      <c r="D8825" s="32"/>
      <c r="F8825" s="32"/>
    </row>
    <row r="8826" spans="4:6">
      <c r="D8826" s="32"/>
      <c r="F8826" s="32"/>
    </row>
    <row r="8827" spans="4:6">
      <c r="D8827" s="32"/>
      <c r="F8827" s="32"/>
    </row>
    <row r="8828" spans="4:6">
      <c r="D8828" s="32"/>
      <c r="F8828" s="32"/>
    </row>
    <row r="8829" spans="4:6">
      <c r="D8829" s="32"/>
      <c r="F8829" s="32"/>
    </row>
    <row r="8830" spans="4:6">
      <c r="D8830" s="32"/>
      <c r="F8830" s="32"/>
    </row>
    <row r="8831" spans="4:6">
      <c r="D8831" s="32"/>
      <c r="F8831" s="32"/>
    </row>
    <row r="8832" spans="4:6">
      <c r="D8832" s="32"/>
      <c r="F8832" s="32"/>
    </row>
    <row r="8833" spans="4:6">
      <c r="D8833" s="32"/>
      <c r="F8833" s="32"/>
    </row>
    <row r="8834" spans="4:6">
      <c r="D8834" s="32"/>
      <c r="F8834" s="32"/>
    </row>
    <row r="8835" spans="4:6">
      <c r="D8835" s="32"/>
      <c r="F8835" s="32"/>
    </row>
    <row r="8836" spans="4:6">
      <c r="D8836" s="32"/>
      <c r="F8836" s="32"/>
    </row>
    <row r="8837" spans="4:6">
      <c r="D8837" s="32"/>
      <c r="F8837" s="32"/>
    </row>
    <row r="8838" spans="4:6">
      <c r="D8838" s="32"/>
      <c r="F8838" s="32"/>
    </row>
    <row r="8839" spans="4:6">
      <c r="D8839" s="32"/>
      <c r="F8839" s="32"/>
    </row>
    <row r="8840" spans="4:6">
      <c r="D8840" s="32"/>
      <c r="F8840" s="32"/>
    </row>
    <row r="8841" spans="4:6">
      <c r="D8841" s="32"/>
      <c r="F8841" s="32"/>
    </row>
    <row r="8842" spans="4:6">
      <c r="D8842" s="32"/>
      <c r="F8842" s="32"/>
    </row>
    <row r="8843" spans="4:6">
      <c r="D8843" s="32"/>
      <c r="F8843" s="32"/>
    </row>
    <row r="8844" spans="4:6">
      <c r="D8844" s="32"/>
      <c r="F8844" s="32"/>
    </row>
    <row r="8845" spans="4:6">
      <c r="D8845" s="32"/>
      <c r="F8845" s="32"/>
    </row>
    <row r="8846" spans="4:6">
      <c r="D8846" s="32"/>
      <c r="F8846" s="32"/>
    </row>
    <row r="8847" spans="4:6">
      <c r="D8847" s="32"/>
      <c r="F8847" s="32"/>
    </row>
    <row r="8848" spans="4:6">
      <c r="D8848" s="32"/>
      <c r="F8848" s="32"/>
    </row>
    <row r="8849" spans="4:6">
      <c r="D8849" s="32"/>
      <c r="F8849" s="32"/>
    </row>
    <row r="8850" spans="4:6">
      <c r="D8850" s="32"/>
      <c r="F8850" s="32"/>
    </row>
    <row r="8851" spans="4:6">
      <c r="D8851" s="32"/>
      <c r="F8851" s="32"/>
    </row>
    <row r="8852" spans="4:6">
      <c r="D8852" s="32"/>
      <c r="F8852" s="32"/>
    </row>
    <row r="8853" spans="4:6">
      <c r="D8853" s="32"/>
      <c r="F8853" s="32"/>
    </row>
    <row r="8854" spans="4:6">
      <c r="D8854" s="32"/>
      <c r="F8854" s="32"/>
    </row>
    <row r="8855" spans="4:6">
      <c r="D8855" s="32"/>
      <c r="F8855" s="32"/>
    </row>
    <row r="8856" spans="4:6">
      <c r="D8856" s="32"/>
      <c r="F8856" s="32"/>
    </row>
    <row r="8857" spans="4:6">
      <c r="D8857" s="32"/>
      <c r="F8857" s="32"/>
    </row>
    <row r="8858" spans="4:6">
      <c r="D8858" s="32"/>
      <c r="F8858" s="32"/>
    </row>
    <row r="8859" spans="4:6">
      <c r="D8859" s="32"/>
      <c r="F8859" s="32"/>
    </row>
    <row r="8860" spans="4:6">
      <c r="D8860" s="32"/>
      <c r="F8860" s="32"/>
    </row>
    <row r="8861" spans="4:6">
      <c r="D8861" s="32"/>
      <c r="F8861" s="32"/>
    </row>
    <row r="8862" spans="4:6">
      <c r="D8862" s="32"/>
      <c r="F8862" s="32"/>
    </row>
    <row r="8863" spans="4:6">
      <c r="D8863" s="32"/>
      <c r="F8863" s="32"/>
    </row>
    <row r="8864" spans="4:6">
      <c r="D8864" s="32"/>
      <c r="F8864" s="32"/>
    </row>
    <row r="8865" spans="4:6">
      <c r="D8865" s="32"/>
      <c r="F8865" s="32"/>
    </row>
    <row r="8866" spans="4:6">
      <c r="D8866" s="32"/>
      <c r="F8866" s="32"/>
    </row>
    <row r="8867" spans="4:6">
      <c r="D8867" s="32"/>
      <c r="F8867" s="32"/>
    </row>
    <row r="8868" spans="4:6">
      <c r="D8868" s="32"/>
      <c r="F8868" s="32"/>
    </row>
    <row r="8869" spans="4:6">
      <c r="D8869" s="32"/>
      <c r="F8869" s="32"/>
    </row>
    <row r="8870" spans="4:6">
      <c r="D8870" s="32"/>
      <c r="F8870" s="32"/>
    </row>
    <row r="8871" spans="4:6">
      <c r="D8871" s="32"/>
      <c r="F8871" s="32"/>
    </row>
    <row r="8872" spans="4:6">
      <c r="D8872" s="32"/>
      <c r="F8872" s="32"/>
    </row>
    <row r="8873" spans="4:6">
      <c r="D8873" s="32"/>
      <c r="F8873" s="32"/>
    </row>
    <row r="8874" spans="4:6">
      <c r="D8874" s="32"/>
      <c r="F8874" s="32"/>
    </row>
    <row r="8875" spans="4:6">
      <c r="D8875" s="32"/>
      <c r="F8875" s="32"/>
    </row>
    <row r="8876" spans="4:6">
      <c r="D8876" s="32"/>
      <c r="F8876" s="32"/>
    </row>
    <row r="8877" spans="4:6">
      <c r="D8877" s="32"/>
      <c r="F8877" s="32"/>
    </row>
    <row r="8878" spans="4:6">
      <c r="D8878" s="32"/>
      <c r="F8878" s="32"/>
    </row>
    <row r="8879" spans="4:6">
      <c r="D8879" s="32"/>
      <c r="F8879" s="32"/>
    </row>
    <row r="8880" spans="4:6">
      <c r="D8880" s="32"/>
      <c r="F8880" s="32"/>
    </row>
    <row r="8881" spans="4:6">
      <c r="D8881" s="32"/>
      <c r="F8881" s="32"/>
    </row>
    <row r="8882" spans="4:6">
      <c r="D8882" s="32"/>
      <c r="F8882" s="32"/>
    </row>
    <row r="8883" spans="4:6">
      <c r="D8883" s="32"/>
      <c r="F8883" s="32"/>
    </row>
    <row r="8884" spans="4:6">
      <c r="D8884" s="32"/>
      <c r="F8884" s="32"/>
    </row>
    <row r="8885" spans="4:6">
      <c r="D8885" s="32"/>
      <c r="F8885" s="32"/>
    </row>
    <row r="8886" spans="4:6">
      <c r="D8886" s="32"/>
      <c r="F8886" s="32"/>
    </row>
    <row r="8887" spans="4:6">
      <c r="D8887" s="32"/>
      <c r="F8887" s="32"/>
    </row>
    <row r="8888" spans="4:6">
      <c r="D8888" s="32"/>
      <c r="F8888" s="32"/>
    </row>
    <row r="8889" spans="4:6">
      <c r="D8889" s="32"/>
      <c r="F8889" s="32"/>
    </row>
    <row r="8890" spans="4:6">
      <c r="D8890" s="32"/>
      <c r="F8890" s="32"/>
    </row>
    <row r="8891" spans="4:6">
      <c r="D8891" s="32"/>
      <c r="F8891" s="32"/>
    </row>
    <row r="8892" spans="4:6">
      <c r="D8892" s="32"/>
      <c r="F8892" s="32"/>
    </row>
    <row r="8893" spans="4:6">
      <c r="D8893" s="32"/>
      <c r="F8893" s="32"/>
    </row>
    <row r="8894" spans="4:6">
      <c r="D8894" s="32"/>
      <c r="F8894" s="32"/>
    </row>
    <row r="8895" spans="4:6">
      <c r="D8895" s="32"/>
      <c r="F8895" s="32"/>
    </row>
    <row r="8896" spans="4:6">
      <c r="D8896" s="32"/>
      <c r="F8896" s="32"/>
    </row>
    <row r="8897" spans="4:6">
      <c r="D8897" s="32"/>
      <c r="F8897" s="32"/>
    </row>
    <row r="8898" spans="4:6">
      <c r="D8898" s="32"/>
      <c r="F8898" s="32"/>
    </row>
    <row r="8899" spans="4:6">
      <c r="D8899" s="32"/>
      <c r="F8899" s="32"/>
    </row>
    <row r="8900" spans="4:6">
      <c r="D8900" s="32"/>
      <c r="F8900" s="32"/>
    </row>
    <row r="8901" spans="4:6">
      <c r="D8901" s="32"/>
      <c r="F8901" s="32"/>
    </row>
    <row r="8902" spans="4:6">
      <c r="D8902" s="32"/>
      <c r="F8902" s="32"/>
    </row>
    <row r="8903" spans="4:6">
      <c r="D8903" s="32"/>
      <c r="F8903" s="32"/>
    </row>
    <row r="8904" spans="4:6">
      <c r="D8904" s="32"/>
      <c r="F8904" s="32"/>
    </row>
    <row r="8905" spans="4:6">
      <c r="D8905" s="32"/>
      <c r="F8905" s="32"/>
    </row>
    <row r="8906" spans="4:6">
      <c r="D8906" s="32"/>
      <c r="F8906" s="32"/>
    </row>
    <row r="8907" spans="4:6">
      <c r="D8907" s="32"/>
      <c r="F8907" s="32"/>
    </row>
    <row r="8908" spans="4:6">
      <c r="D8908" s="32"/>
      <c r="F8908" s="32"/>
    </row>
    <row r="8909" spans="4:6">
      <c r="D8909" s="32"/>
      <c r="F8909" s="32"/>
    </row>
    <row r="8910" spans="4:6">
      <c r="D8910" s="32"/>
      <c r="F8910" s="32"/>
    </row>
    <row r="8911" spans="4:6">
      <c r="D8911" s="32"/>
      <c r="F8911" s="32"/>
    </row>
    <row r="8912" spans="4:6">
      <c r="D8912" s="32"/>
      <c r="F8912" s="32"/>
    </row>
    <row r="8913" spans="4:6">
      <c r="D8913" s="32"/>
      <c r="F8913" s="32"/>
    </row>
    <row r="8914" spans="4:6">
      <c r="D8914" s="32"/>
      <c r="F8914" s="32"/>
    </row>
    <row r="8915" spans="4:6">
      <c r="D8915" s="32"/>
      <c r="F8915" s="32"/>
    </row>
    <row r="8916" spans="4:6">
      <c r="D8916" s="32"/>
      <c r="F8916" s="32"/>
    </row>
    <row r="8917" spans="4:6">
      <c r="D8917" s="32"/>
      <c r="F8917" s="32"/>
    </row>
    <row r="8918" spans="4:6">
      <c r="D8918" s="32"/>
      <c r="F8918" s="32"/>
    </row>
    <row r="8919" spans="4:6">
      <c r="D8919" s="32"/>
      <c r="F8919" s="32"/>
    </row>
    <row r="8920" spans="4:6">
      <c r="D8920" s="32"/>
      <c r="F8920" s="32"/>
    </row>
    <row r="8921" spans="4:6">
      <c r="D8921" s="32"/>
      <c r="F8921" s="32"/>
    </row>
    <row r="8922" spans="4:6">
      <c r="D8922" s="32"/>
      <c r="F8922" s="32"/>
    </row>
    <row r="8923" spans="4:6">
      <c r="D8923" s="32"/>
      <c r="F8923" s="32"/>
    </row>
    <row r="8924" spans="4:6">
      <c r="D8924" s="32"/>
      <c r="F8924" s="32"/>
    </row>
    <row r="8925" spans="4:6">
      <c r="D8925" s="32"/>
      <c r="F8925" s="32"/>
    </row>
    <row r="8926" spans="4:6">
      <c r="D8926" s="32"/>
      <c r="F8926" s="32"/>
    </row>
    <row r="8927" spans="4:6">
      <c r="D8927" s="32"/>
      <c r="F8927" s="32"/>
    </row>
    <row r="8928" spans="4:6">
      <c r="D8928" s="32"/>
      <c r="F8928" s="32"/>
    </row>
    <row r="8929" spans="4:6">
      <c r="D8929" s="32"/>
      <c r="F8929" s="32"/>
    </row>
    <row r="8930" spans="4:6">
      <c r="D8930" s="32"/>
      <c r="F8930" s="32"/>
    </row>
    <row r="8931" spans="4:6">
      <c r="D8931" s="32"/>
      <c r="F8931" s="32"/>
    </row>
    <row r="8932" spans="4:6">
      <c r="D8932" s="32"/>
      <c r="F8932" s="32"/>
    </row>
    <row r="8933" spans="4:6">
      <c r="D8933" s="32"/>
      <c r="F8933" s="32"/>
    </row>
    <row r="8934" spans="4:6">
      <c r="D8934" s="32"/>
      <c r="F8934" s="32"/>
    </row>
    <row r="8935" spans="4:6">
      <c r="D8935" s="32"/>
      <c r="F8935" s="32"/>
    </row>
    <row r="8936" spans="4:6">
      <c r="D8936" s="32"/>
      <c r="F8936" s="32"/>
    </row>
    <row r="8937" spans="4:6">
      <c r="D8937" s="32"/>
      <c r="F8937" s="32"/>
    </row>
    <row r="8938" spans="4:6">
      <c r="D8938" s="32"/>
      <c r="F8938" s="32"/>
    </row>
    <row r="8939" spans="4:6">
      <c r="D8939" s="32"/>
      <c r="F8939" s="32"/>
    </row>
    <row r="8940" spans="4:6">
      <c r="D8940" s="32"/>
      <c r="F8940" s="32"/>
    </row>
    <row r="8941" spans="4:6">
      <c r="D8941" s="32"/>
      <c r="F8941" s="32"/>
    </row>
    <row r="8942" spans="4:6">
      <c r="D8942" s="32"/>
      <c r="F8942" s="32"/>
    </row>
    <row r="8943" spans="4:6">
      <c r="D8943" s="32"/>
      <c r="F8943" s="32"/>
    </row>
    <row r="8944" spans="4:6">
      <c r="D8944" s="32"/>
      <c r="F8944" s="32"/>
    </row>
    <row r="8945" spans="4:6">
      <c r="D8945" s="32"/>
      <c r="F8945" s="32"/>
    </row>
    <row r="8946" spans="4:6">
      <c r="D8946" s="32"/>
      <c r="F8946" s="32"/>
    </row>
    <row r="8947" spans="4:6">
      <c r="D8947" s="32"/>
      <c r="F8947" s="32"/>
    </row>
    <row r="8948" spans="4:6">
      <c r="D8948" s="32"/>
      <c r="F8948" s="32"/>
    </row>
    <row r="8949" spans="4:6">
      <c r="D8949" s="32"/>
      <c r="F8949" s="32"/>
    </row>
    <row r="8950" spans="4:6">
      <c r="D8950" s="32"/>
      <c r="F8950" s="32"/>
    </row>
    <row r="8951" spans="4:6">
      <c r="D8951" s="32"/>
      <c r="F8951" s="32"/>
    </row>
    <row r="8952" spans="4:6">
      <c r="D8952" s="32"/>
      <c r="F8952" s="32"/>
    </row>
    <row r="8953" spans="4:6">
      <c r="D8953" s="32"/>
      <c r="F8953" s="32"/>
    </row>
    <row r="8954" spans="4:6">
      <c r="D8954" s="32"/>
      <c r="F8954" s="32"/>
    </row>
    <row r="8955" spans="4:6">
      <c r="D8955" s="32"/>
      <c r="F8955" s="32"/>
    </row>
    <row r="8956" spans="4:6">
      <c r="D8956" s="32"/>
      <c r="F8956" s="32"/>
    </row>
    <row r="8957" spans="4:6">
      <c r="D8957" s="32"/>
      <c r="F8957" s="32"/>
    </row>
    <row r="8958" spans="4:6">
      <c r="D8958" s="32"/>
      <c r="F8958" s="32"/>
    </row>
    <row r="8959" spans="4:6">
      <c r="D8959" s="32"/>
      <c r="F8959" s="32"/>
    </row>
    <row r="8960" spans="4:6">
      <c r="D8960" s="32"/>
      <c r="F8960" s="32"/>
    </row>
    <row r="8961" spans="4:6">
      <c r="D8961" s="32"/>
      <c r="F8961" s="32"/>
    </row>
    <row r="8962" spans="4:6">
      <c r="D8962" s="32"/>
      <c r="F8962" s="32"/>
    </row>
    <row r="8963" spans="4:6">
      <c r="D8963" s="32"/>
      <c r="F8963" s="32"/>
    </row>
    <row r="8964" spans="4:6">
      <c r="D8964" s="32"/>
      <c r="F8964" s="32"/>
    </row>
    <row r="8965" spans="4:6">
      <c r="D8965" s="32"/>
      <c r="F8965" s="32"/>
    </row>
    <row r="8966" spans="4:6">
      <c r="D8966" s="32"/>
      <c r="F8966" s="32"/>
    </row>
    <row r="8967" spans="4:6">
      <c r="D8967" s="32"/>
      <c r="F8967" s="32"/>
    </row>
    <row r="8968" spans="4:6">
      <c r="D8968" s="32"/>
      <c r="F8968" s="32"/>
    </row>
    <row r="8969" spans="4:6">
      <c r="D8969" s="32"/>
      <c r="F8969" s="32"/>
    </row>
    <row r="8970" spans="4:6">
      <c r="D8970" s="32"/>
      <c r="F8970" s="32"/>
    </row>
    <row r="8971" spans="4:6">
      <c r="D8971" s="32"/>
      <c r="F8971" s="32"/>
    </row>
    <row r="8972" spans="4:6">
      <c r="D8972" s="32"/>
      <c r="F8972" s="32"/>
    </row>
    <row r="8973" spans="4:6">
      <c r="D8973" s="32"/>
      <c r="F8973" s="32"/>
    </row>
    <row r="8974" spans="4:6">
      <c r="D8974" s="32"/>
      <c r="F8974" s="32"/>
    </row>
    <row r="8975" spans="4:6">
      <c r="D8975" s="32"/>
      <c r="F8975" s="32"/>
    </row>
    <row r="8976" spans="4:6">
      <c r="D8976" s="32"/>
      <c r="F8976" s="32"/>
    </row>
    <row r="8977" spans="4:6">
      <c r="D8977" s="32"/>
      <c r="F8977" s="32"/>
    </row>
    <row r="8978" spans="4:6">
      <c r="D8978" s="32"/>
      <c r="F8978" s="32"/>
    </row>
    <row r="8979" spans="4:6">
      <c r="D8979" s="32"/>
      <c r="F8979" s="32"/>
    </row>
    <row r="8980" spans="4:6">
      <c r="D8980" s="32"/>
      <c r="F8980" s="32"/>
    </row>
    <row r="8981" spans="4:6">
      <c r="D8981" s="32"/>
      <c r="F8981" s="32"/>
    </row>
    <row r="8982" spans="4:6">
      <c r="D8982" s="32"/>
      <c r="F8982" s="32"/>
    </row>
    <row r="8983" spans="4:6">
      <c r="D8983" s="32"/>
      <c r="F8983" s="32"/>
    </row>
    <row r="8984" spans="4:6">
      <c r="D8984" s="32"/>
      <c r="F8984" s="32"/>
    </row>
    <row r="8985" spans="4:6">
      <c r="D8985" s="32"/>
      <c r="F8985" s="32"/>
    </row>
    <row r="8986" spans="4:6">
      <c r="D8986" s="32"/>
      <c r="F8986" s="32"/>
    </row>
    <row r="8987" spans="4:6">
      <c r="D8987" s="32"/>
      <c r="F8987" s="32"/>
    </row>
    <row r="8988" spans="4:6">
      <c r="D8988" s="32"/>
      <c r="F8988" s="32"/>
    </row>
    <row r="8989" spans="4:6">
      <c r="D8989" s="32"/>
      <c r="F8989" s="32"/>
    </row>
    <row r="8990" spans="4:6">
      <c r="D8990" s="32"/>
      <c r="F8990" s="32"/>
    </row>
    <row r="8991" spans="4:6">
      <c r="D8991" s="32"/>
      <c r="F8991" s="32"/>
    </row>
    <row r="8992" spans="4:6">
      <c r="D8992" s="32"/>
      <c r="F8992" s="32"/>
    </row>
    <row r="8993" spans="4:6">
      <c r="D8993" s="32"/>
      <c r="F8993" s="32"/>
    </row>
    <row r="8994" spans="4:6">
      <c r="D8994" s="32"/>
      <c r="F8994" s="32"/>
    </row>
    <row r="8995" spans="4:6">
      <c r="D8995" s="32"/>
      <c r="F8995" s="32"/>
    </row>
    <row r="8996" spans="4:6">
      <c r="D8996" s="32"/>
      <c r="F8996" s="32"/>
    </row>
    <row r="8997" spans="4:6">
      <c r="D8997" s="32"/>
      <c r="F8997" s="32"/>
    </row>
    <row r="8998" spans="4:6">
      <c r="D8998" s="32"/>
      <c r="F8998" s="32"/>
    </row>
    <row r="8999" spans="4:6">
      <c r="D8999" s="32"/>
      <c r="F8999" s="32"/>
    </row>
    <row r="9000" spans="4:6">
      <c r="D9000" s="32"/>
      <c r="F9000" s="32"/>
    </row>
    <row r="9001" spans="4:6">
      <c r="D9001" s="32"/>
      <c r="F9001" s="32"/>
    </row>
    <row r="9002" spans="4:6">
      <c r="D9002" s="32"/>
      <c r="F9002" s="32"/>
    </row>
    <row r="9003" spans="4:6">
      <c r="D9003" s="32"/>
      <c r="F9003" s="32"/>
    </row>
    <row r="9004" spans="4:6">
      <c r="D9004" s="32"/>
      <c r="F9004" s="32"/>
    </row>
    <row r="9005" spans="4:6">
      <c r="D9005" s="32"/>
      <c r="F9005" s="32"/>
    </row>
    <row r="9006" spans="4:6">
      <c r="D9006" s="32"/>
      <c r="F9006" s="32"/>
    </row>
    <row r="9007" spans="4:6">
      <c r="D9007" s="32"/>
      <c r="F9007" s="32"/>
    </row>
    <row r="9008" spans="4:6">
      <c r="D9008" s="32"/>
      <c r="F9008" s="32"/>
    </row>
    <row r="9009" spans="4:6">
      <c r="D9009" s="32"/>
      <c r="F9009" s="32"/>
    </row>
    <row r="9010" spans="4:6">
      <c r="D9010" s="32"/>
      <c r="F9010" s="32"/>
    </row>
    <row r="9011" spans="4:6">
      <c r="D9011" s="32"/>
      <c r="F9011" s="32"/>
    </row>
    <row r="9012" spans="4:6">
      <c r="D9012" s="32"/>
      <c r="F9012" s="32"/>
    </row>
    <row r="9013" spans="4:6">
      <c r="D9013" s="32"/>
      <c r="F9013" s="32"/>
    </row>
    <row r="9014" spans="4:6">
      <c r="D9014" s="32"/>
      <c r="F9014" s="32"/>
    </row>
    <row r="9015" spans="4:6">
      <c r="D9015" s="32"/>
      <c r="F9015" s="32"/>
    </row>
    <row r="9016" spans="4:6">
      <c r="D9016" s="32"/>
      <c r="F9016" s="32"/>
    </row>
    <row r="9017" spans="4:6">
      <c r="D9017" s="32"/>
      <c r="F9017" s="32"/>
    </row>
    <row r="9018" spans="4:6">
      <c r="D9018" s="32"/>
      <c r="F9018" s="32"/>
    </row>
    <row r="9019" spans="4:6">
      <c r="D9019" s="32"/>
      <c r="F9019" s="32"/>
    </row>
    <row r="9020" spans="4:6">
      <c r="D9020" s="32"/>
      <c r="F9020" s="32"/>
    </row>
    <row r="9021" spans="4:6">
      <c r="D9021" s="32"/>
      <c r="F9021" s="32"/>
    </row>
    <row r="9022" spans="4:6">
      <c r="D9022" s="32"/>
      <c r="F9022" s="32"/>
    </row>
    <row r="9023" spans="4:6">
      <c r="D9023" s="32"/>
      <c r="F9023" s="32"/>
    </row>
    <row r="9024" spans="4:6">
      <c r="D9024" s="32"/>
      <c r="F9024" s="32"/>
    </row>
    <row r="9025" spans="4:6">
      <c r="D9025" s="32"/>
      <c r="F9025" s="32"/>
    </row>
    <row r="9026" spans="4:6">
      <c r="D9026" s="32"/>
      <c r="F9026" s="32"/>
    </row>
    <row r="9027" spans="4:6">
      <c r="D9027" s="32"/>
      <c r="F9027" s="32"/>
    </row>
    <row r="9028" spans="4:6">
      <c r="D9028" s="32"/>
      <c r="F9028" s="32"/>
    </row>
    <row r="9029" spans="4:6">
      <c r="D9029" s="32"/>
      <c r="F9029" s="32"/>
    </row>
    <row r="9030" spans="4:6">
      <c r="D9030" s="32"/>
      <c r="F9030" s="32"/>
    </row>
    <row r="9031" spans="4:6">
      <c r="D9031" s="32"/>
      <c r="F9031" s="32"/>
    </row>
    <row r="9032" spans="4:6">
      <c r="D9032" s="32"/>
      <c r="F9032" s="32"/>
    </row>
    <row r="9033" spans="4:6">
      <c r="D9033" s="32"/>
      <c r="F9033" s="32"/>
    </row>
    <row r="9034" spans="4:6">
      <c r="D9034" s="32"/>
      <c r="F9034" s="32"/>
    </row>
    <row r="9035" spans="4:6">
      <c r="D9035" s="32"/>
      <c r="F9035" s="32"/>
    </row>
    <row r="9036" spans="4:6">
      <c r="D9036" s="32"/>
      <c r="F9036" s="32"/>
    </row>
    <row r="9037" spans="4:6">
      <c r="D9037" s="32"/>
      <c r="F9037" s="32"/>
    </row>
    <row r="9038" spans="4:6">
      <c r="D9038" s="32"/>
      <c r="F9038" s="32"/>
    </row>
    <row r="9039" spans="4:6">
      <c r="D9039" s="32"/>
      <c r="F9039" s="32"/>
    </row>
    <row r="9040" spans="4:6">
      <c r="D9040" s="32"/>
      <c r="F9040" s="32"/>
    </row>
    <row r="9041" spans="4:6">
      <c r="D9041" s="32"/>
      <c r="F9041" s="32"/>
    </row>
    <row r="9042" spans="4:6">
      <c r="D9042" s="32"/>
      <c r="F9042" s="32"/>
    </row>
    <row r="9043" spans="4:6">
      <c r="D9043" s="32"/>
      <c r="F9043" s="32"/>
    </row>
    <row r="9044" spans="4:6">
      <c r="D9044" s="32"/>
      <c r="F9044" s="32"/>
    </row>
    <row r="9045" spans="4:6">
      <c r="D9045" s="32"/>
      <c r="F9045" s="32"/>
    </row>
    <row r="9046" spans="4:6">
      <c r="D9046" s="32"/>
      <c r="F9046" s="32"/>
    </row>
    <row r="9047" spans="4:6">
      <c r="D9047" s="32"/>
      <c r="F9047" s="32"/>
    </row>
    <row r="9048" spans="4:6">
      <c r="D9048" s="32"/>
      <c r="F9048" s="32"/>
    </row>
    <row r="9049" spans="4:6">
      <c r="D9049" s="32"/>
      <c r="F9049" s="32"/>
    </row>
    <row r="9050" spans="4:6">
      <c r="D9050" s="32"/>
      <c r="F9050" s="32"/>
    </row>
    <row r="9051" spans="4:6">
      <c r="D9051" s="32"/>
      <c r="F9051" s="32"/>
    </row>
    <row r="9052" spans="4:6">
      <c r="D9052" s="32"/>
      <c r="F9052" s="32"/>
    </row>
    <row r="9053" spans="4:6">
      <c r="D9053" s="32"/>
      <c r="F9053" s="32"/>
    </row>
    <row r="9054" spans="4:6">
      <c r="D9054" s="32"/>
      <c r="F9054" s="32"/>
    </row>
    <row r="9055" spans="4:6">
      <c r="D9055" s="32"/>
      <c r="F9055" s="32"/>
    </row>
    <row r="9056" spans="4:6">
      <c r="D9056" s="32"/>
      <c r="F9056" s="32"/>
    </row>
    <row r="9057" spans="4:6">
      <c r="D9057" s="32"/>
      <c r="F9057" s="32"/>
    </row>
    <row r="9058" spans="4:6">
      <c r="D9058" s="32"/>
      <c r="F9058" s="32"/>
    </row>
    <row r="9059" spans="4:6">
      <c r="D9059" s="32"/>
      <c r="F9059" s="32"/>
    </row>
    <row r="9060" spans="4:6">
      <c r="D9060" s="32"/>
      <c r="F9060" s="32"/>
    </row>
    <row r="9061" spans="4:6">
      <c r="D9061" s="32"/>
      <c r="F9061" s="32"/>
    </row>
    <row r="9062" spans="4:6">
      <c r="D9062" s="32"/>
      <c r="F9062" s="32"/>
    </row>
    <row r="9063" spans="4:6">
      <c r="D9063" s="32"/>
      <c r="F9063" s="32"/>
    </row>
    <row r="9064" spans="4:6">
      <c r="D9064" s="32"/>
      <c r="F9064" s="32"/>
    </row>
    <row r="9065" spans="4:6">
      <c r="D9065" s="32"/>
      <c r="F9065" s="32"/>
    </row>
    <row r="9066" spans="4:6">
      <c r="D9066" s="32"/>
      <c r="F9066" s="32"/>
    </row>
    <row r="9067" spans="4:6">
      <c r="D9067" s="32"/>
      <c r="F9067" s="32"/>
    </row>
    <row r="9068" spans="4:6">
      <c r="D9068" s="32"/>
      <c r="F9068" s="32"/>
    </row>
    <row r="9069" spans="4:6">
      <c r="D9069" s="32"/>
      <c r="F9069" s="32"/>
    </row>
    <row r="9070" spans="4:6">
      <c r="D9070" s="32"/>
      <c r="F9070" s="32"/>
    </row>
    <row r="9071" spans="4:6">
      <c r="D9071" s="32"/>
      <c r="F9071" s="32"/>
    </row>
    <row r="9072" spans="4:6">
      <c r="D9072" s="32"/>
      <c r="F9072" s="32"/>
    </row>
    <row r="9073" spans="4:6">
      <c r="D9073" s="32"/>
      <c r="F9073" s="32"/>
    </row>
    <row r="9074" spans="4:6">
      <c r="D9074" s="32"/>
      <c r="F9074" s="32"/>
    </row>
    <row r="9075" spans="4:6">
      <c r="D9075" s="32"/>
      <c r="F9075" s="32"/>
    </row>
    <row r="9076" spans="4:6">
      <c r="D9076" s="32"/>
      <c r="F9076" s="32"/>
    </row>
    <row r="9077" spans="4:6">
      <c r="D9077" s="32"/>
      <c r="F9077" s="32"/>
    </row>
    <row r="9078" spans="4:6">
      <c r="D9078" s="32"/>
      <c r="F9078" s="32"/>
    </row>
    <row r="9079" spans="4:6">
      <c r="D9079" s="32"/>
      <c r="F9079" s="32"/>
    </row>
    <row r="9080" spans="4:6">
      <c r="D9080" s="32"/>
      <c r="F9080" s="32"/>
    </row>
    <row r="9081" spans="4:6">
      <c r="D9081" s="32"/>
      <c r="F9081" s="32"/>
    </row>
    <row r="9082" spans="4:6">
      <c r="D9082" s="32"/>
      <c r="F9082" s="32"/>
    </row>
    <row r="9083" spans="4:6">
      <c r="D9083" s="32"/>
      <c r="F9083" s="32"/>
    </row>
    <row r="9084" spans="4:6">
      <c r="D9084" s="32"/>
      <c r="F9084" s="32"/>
    </row>
    <row r="9085" spans="4:6">
      <c r="D9085" s="32"/>
      <c r="F9085" s="32"/>
    </row>
    <row r="9086" spans="4:6">
      <c r="D9086" s="32"/>
      <c r="F9086" s="32"/>
    </row>
    <row r="9087" spans="4:6">
      <c r="D9087" s="32"/>
      <c r="F9087" s="32"/>
    </row>
    <row r="9088" spans="4:6">
      <c r="D9088" s="32"/>
      <c r="F9088" s="32"/>
    </row>
    <row r="9089" spans="4:6">
      <c r="D9089" s="32"/>
      <c r="F9089" s="32"/>
    </row>
    <row r="9090" spans="4:6">
      <c r="D9090" s="32"/>
      <c r="F9090" s="32"/>
    </row>
    <row r="9091" spans="4:6">
      <c r="D9091" s="32"/>
      <c r="F9091" s="32"/>
    </row>
    <row r="9092" spans="4:6">
      <c r="D9092" s="32"/>
      <c r="F9092" s="32"/>
    </row>
    <row r="9093" spans="4:6">
      <c r="D9093" s="32"/>
      <c r="F9093" s="32"/>
    </row>
    <row r="9094" spans="4:6">
      <c r="D9094" s="32"/>
      <c r="F9094" s="32"/>
    </row>
    <row r="9095" spans="4:6">
      <c r="D9095" s="32"/>
      <c r="F9095" s="32"/>
    </row>
    <row r="9096" spans="4:6">
      <c r="D9096" s="32"/>
      <c r="F9096" s="32"/>
    </row>
    <row r="9097" spans="4:6">
      <c r="D9097" s="32"/>
      <c r="F9097" s="32"/>
    </row>
    <row r="9098" spans="4:6">
      <c r="D9098" s="32"/>
      <c r="F9098" s="32"/>
    </row>
    <row r="9099" spans="4:6">
      <c r="D9099" s="32"/>
      <c r="F9099" s="32"/>
    </row>
    <row r="9100" spans="4:6">
      <c r="D9100" s="32"/>
      <c r="F9100" s="32"/>
    </row>
    <row r="9101" spans="4:6">
      <c r="D9101" s="32"/>
      <c r="F9101" s="32"/>
    </row>
    <row r="9102" spans="4:6">
      <c r="D9102" s="32"/>
      <c r="F9102" s="32"/>
    </row>
    <row r="9103" spans="4:6">
      <c r="D9103" s="32"/>
      <c r="F9103" s="32"/>
    </row>
    <row r="9104" spans="4:6">
      <c r="D9104" s="32"/>
      <c r="F9104" s="32"/>
    </row>
    <row r="9105" spans="4:6">
      <c r="D9105" s="32"/>
      <c r="F9105" s="32"/>
    </row>
    <row r="9106" spans="4:6">
      <c r="D9106" s="32"/>
      <c r="F9106" s="32"/>
    </row>
    <row r="9107" spans="4:6">
      <c r="D9107" s="32"/>
      <c r="F9107" s="32"/>
    </row>
    <row r="9108" spans="4:6">
      <c r="D9108" s="32"/>
      <c r="F9108" s="32"/>
    </row>
    <row r="9109" spans="4:6">
      <c r="D9109" s="32"/>
      <c r="F9109" s="32"/>
    </row>
    <row r="9110" spans="4:6">
      <c r="D9110" s="32"/>
      <c r="F9110" s="32"/>
    </row>
    <row r="9111" spans="4:6">
      <c r="D9111" s="32"/>
      <c r="F9111" s="32"/>
    </row>
    <row r="9112" spans="4:6">
      <c r="D9112" s="32"/>
      <c r="F9112" s="32"/>
    </row>
    <row r="9113" spans="4:6">
      <c r="D9113" s="32"/>
      <c r="F9113" s="32"/>
    </row>
    <row r="9114" spans="4:6">
      <c r="D9114" s="32"/>
      <c r="F9114" s="32"/>
    </row>
    <row r="9115" spans="4:6">
      <c r="D9115" s="32"/>
      <c r="F9115" s="32"/>
    </row>
    <row r="9116" spans="4:6">
      <c r="D9116" s="32"/>
      <c r="F9116" s="32"/>
    </row>
    <row r="9117" spans="4:6">
      <c r="D9117" s="32"/>
      <c r="F9117" s="32"/>
    </row>
    <row r="9118" spans="4:6">
      <c r="D9118" s="32"/>
      <c r="F9118" s="32"/>
    </row>
    <row r="9119" spans="4:6">
      <c r="D9119" s="32"/>
      <c r="F9119" s="32"/>
    </row>
    <row r="9120" spans="4:6">
      <c r="D9120" s="32"/>
      <c r="F9120" s="32"/>
    </row>
    <row r="9121" spans="4:6">
      <c r="D9121" s="32"/>
      <c r="F9121" s="32"/>
    </row>
    <row r="9122" spans="4:6">
      <c r="D9122" s="32"/>
      <c r="F9122" s="32"/>
    </row>
    <row r="9123" spans="4:6">
      <c r="D9123" s="32"/>
      <c r="F9123" s="32"/>
    </row>
    <row r="9124" spans="4:6">
      <c r="D9124" s="32"/>
      <c r="F9124" s="32"/>
    </row>
    <row r="9125" spans="4:6">
      <c r="D9125" s="32"/>
      <c r="F9125" s="32"/>
    </row>
    <row r="9126" spans="4:6">
      <c r="D9126" s="32"/>
      <c r="F9126" s="32"/>
    </row>
    <row r="9127" spans="4:6">
      <c r="D9127" s="32"/>
      <c r="F9127" s="32"/>
    </row>
    <row r="9128" spans="4:6">
      <c r="D9128" s="32"/>
      <c r="F9128" s="32"/>
    </row>
    <row r="9129" spans="4:6">
      <c r="D9129" s="32"/>
      <c r="F9129" s="32"/>
    </row>
    <row r="9130" spans="4:6">
      <c r="D9130" s="32"/>
      <c r="F9130" s="32"/>
    </row>
    <row r="9131" spans="4:6">
      <c r="D9131" s="32"/>
      <c r="F9131" s="32"/>
    </row>
    <row r="9132" spans="4:6">
      <c r="D9132" s="32"/>
      <c r="F9132" s="32"/>
    </row>
    <row r="9133" spans="4:6">
      <c r="D9133" s="32"/>
      <c r="F9133" s="32"/>
    </row>
    <row r="9134" spans="4:6">
      <c r="D9134" s="32"/>
      <c r="F9134" s="32"/>
    </row>
    <row r="9135" spans="4:6">
      <c r="D9135" s="32"/>
      <c r="F9135" s="32"/>
    </row>
    <row r="9136" spans="4:6">
      <c r="D9136" s="32"/>
      <c r="F9136" s="32"/>
    </row>
    <row r="9137" spans="4:6">
      <c r="D9137" s="32"/>
      <c r="F9137" s="32"/>
    </row>
    <row r="9138" spans="4:6">
      <c r="D9138" s="32"/>
      <c r="F9138" s="32"/>
    </row>
    <row r="9139" spans="4:6">
      <c r="D9139" s="32"/>
      <c r="F9139" s="32"/>
    </row>
    <row r="9140" spans="4:6">
      <c r="D9140" s="32"/>
      <c r="F9140" s="32"/>
    </row>
    <row r="9141" spans="4:6">
      <c r="D9141" s="32"/>
      <c r="F9141" s="32"/>
    </row>
    <row r="9142" spans="4:6">
      <c r="D9142" s="32"/>
      <c r="F9142" s="32"/>
    </row>
    <row r="9143" spans="4:6">
      <c r="D9143" s="32"/>
      <c r="F9143" s="32"/>
    </row>
    <row r="9144" spans="4:6">
      <c r="D9144" s="32"/>
      <c r="F9144" s="32"/>
    </row>
    <row r="9145" spans="4:6">
      <c r="D9145" s="32"/>
      <c r="F9145" s="32"/>
    </row>
    <row r="9146" spans="4:6">
      <c r="D9146" s="32"/>
      <c r="F9146" s="32"/>
    </row>
    <row r="9147" spans="4:6">
      <c r="D9147" s="32"/>
      <c r="F9147" s="32"/>
    </row>
    <row r="9148" spans="4:6">
      <c r="D9148" s="32"/>
      <c r="F9148" s="32"/>
    </row>
    <row r="9149" spans="4:6">
      <c r="D9149" s="32"/>
      <c r="F9149" s="32"/>
    </row>
    <row r="9150" spans="4:6">
      <c r="D9150" s="32"/>
      <c r="F9150" s="32"/>
    </row>
    <row r="9151" spans="4:6">
      <c r="D9151" s="32"/>
      <c r="F9151" s="32"/>
    </row>
    <row r="9152" spans="4:6">
      <c r="D9152" s="32"/>
      <c r="F9152" s="32"/>
    </row>
    <row r="9153" spans="4:6">
      <c r="D9153" s="32"/>
      <c r="F9153" s="32"/>
    </row>
    <row r="9154" spans="4:6">
      <c r="D9154" s="32"/>
      <c r="F9154" s="32"/>
    </row>
    <row r="9155" spans="4:6">
      <c r="D9155" s="32"/>
      <c r="F9155" s="32"/>
    </row>
    <row r="9156" spans="4:6">
      <c r="D9156" s="32"/>
      <c r="F9156" s="32"/>
    </row>
    <row r="9157" spans="4:6">
      <c r="D9157" s="32"/>
      <c r="F9157" s="32"/>
    </row>
    <row r="9158" spans="4:6">
      <c r="D9158" s="32"/>
      <c r="F9158" s="32"/>
    </row>
    <row r="9159" spans="4:6">
      <c r="D9159" s="32"/>
      <c r="F9159" s="32"/>
    </row>
    <row r="9160" spans="4:6">
      <c r="D9160" s="32"/>
      <c r="F9160" s="32"/>
    </row>
    <row r="9161" spans="4:6">
      <c r="D9161" s="32"/>
      <c r="F9161" s="32"/>
    </row>
    <row r="9162" spans="4:6">
      <c r="D9162" s="32"/>
      <c r="F9162" s="32"/>
    </row>
    <row r="9163" spans="4:6">
      <c r="D9163" s="32"/>
      <c r="F9163" s="32"/>
    </row>
    <row r="9164" spans="4:6">
      <c r="D9164" s="32"/>
      <c r="F9164" s="32"/>
    </row>
    <row r="9165" spans="4:6">
      <c r="D9165" s="32"/>
      <c r="F9165" s="32"/>
    </row>
    <row r="9166" spans="4:6">
      <c r="D9166" s="32"/>
      <c r="F9166" s="32"/>
    </row>
    <row r="9167" spans="4:6">
      <c r="D9167" s="32"/>
      <c r="F9167" s="32"/>
    </row>
    <row r="9168" spans="4:6">
      <c r="D9168" s="32"/>
      <c r="F9168" s="32"/>
    </row>
    <row r="9169" spans="4:6">
      <c r="D9169" s="32"/>
      <c r="F9169" s="32"/>
    </row>
    <row r="9170" spans="4:6">
      <c r="D9170" s="32"/>
      <c r="F9170" s="32"/>
    </row>
    <row r="9171" spans="4:6">
      <c r="D9171" s="32"/>
      <c r="F9171" s="32"/>
    </row>
    <row r="9172" spans="4:6">
      <c r="D9172" s="32"/>
      <c r="F9172" s="32"/>
    </row>
    <row r="9173" spans="4:6">
      <c r="D9173" s="32"/>
      <c r="F9173" s="32"/>
    </row>
    <row r="9174" spans="4:6">
      <c r="D9174" s="32"/>
      <c r="F9174" s="32"/>
    </row>
    <row r="9175" spans="4:6">
      <c r="D9175" s="32"/>
      <c r="F9175" s="32"/>
    </row>
    <row r="9176" spans="4:6">
      <c r="D9176" s="32"/>
      <c r="F9176" s="32"/>
    </row>
    <row r="9177" spans="4:6">
      <c r="D9177" s="32"/>
      <c r="F9177" s="32"/>
    </row>
    <row r="9178" spans="4:6">
      <c r="D9178" s="32"/>
      <c r="F9178" s="32"/>
    </row>
    <row r="9179" spans="4:6">
      <c r="D9179" s="32"/>
      <c r="F9179" s="32"/>
    </row>
    <row r="9180" spans="4:6">
      <c r="D9180" s="32"/>
      <c r="F9180" s="32"/>
    </row>
    <row r="9181" spans="4:6">
      <c r="D9181" s="32"/>
      <c r="F9181" s="32"/>
    </row>
    <row r="9182" spans="4:6">
      <c r="D9182" s="32"/>
      <c r="F9182" s="32"/>
    </row>
    <row r="9183" spans="4:6">
      <c r="D9183" s="32"/>
      <c r="F9183" s="32"/>
    </row>
    <row r="9184" spans="4:6">
      <c r="D9184" s="32"/>
      <c r="F9184" s="32"/>
    </row>
    <row r="9185" spans="4:6">
      <c r="D9185" s="32"/>
      <c r="F9185" s="32"/>
    </row>
    <row r="9186" spans="4:6">
      <c r="D9186" s="32"/>
      <c r="F9186" s="32"/>
    </row>
    <row r="9187" spans="4:6">
      <c r="D9187" s="32"/>
      <c r="F9187" s="32"/>
    </row>
    <row r="9188" spans="4:6">
      <c r="D9188" s="32"/>
      <c r="F9188" s="32"/>
    </row>
    <row r="9189" spans="4:6">
      <c r="D9189" s="32"/>
      <c r="F9189" s="32"/>
    </row>
    <row r="9190" spans="4:6">
      <c r="D9190" s="32"/>
      <c r="F9190" s="32"/>
    </row>
    <row r="9191" spans="4:6">
      <c r="D9191" s="32"/>
      <c r="F9191" s="32"/>
    </row>
    <row r="9192" spans="4:6">
      <c r="D9192" s="32"/>
      <c r="F9192" s="32"/>
    </row>
    <row r="9193" spans="4:6">
      <c r="D9193" s="32"/>
      <c r="F9193" s="32"/>
    </row>
    <row r="9194" spans="4:6">
      <c r="D9194" s="32"/>
      <c r="F9194" s="32"/>
    </row>
    <row r="9195" spans="4:6">
      <c r="D9195" s="32"/>
      <c r="F9195" s="32"/>
    </row>
    <row r="9196" spans="4:6">
      <c r="D9196" s="32"/>
      <c r="F9196" s="32"/>
    </row>
    <row r="9197" spans="4:6">
      <c r="D9197" s="32"/>
      <c r="F9197" s="32"/>
    </row>
    <row r="9198" spans="4:6">
      <c r="D9198" s="32"/>
      <c r="F9198" s="32"/>
    </row>
    <row r="9199" spans="4:6">
      <c r="D9199" s="32"/>
      <c r="F9199" s="32"/>
    </row>
    <row r="9200" spans="4:6">
      <c r="D9200" s="32"/>
      <c r="F9200" s="32"/>
    </row>
    <row r="9201" spans="4:6">
      <c r="D9201" s="32"/>
      <c r="F9201" s="32"/>
    </row>
    <row r="9202" spans="4:6">
      <c r="D9202" s="32"/>
      <c r="F9202" s="32"/>
    </row>
    <row r="9203" spans="4:6">
      <c r="D9203" s="32"/>
      <c r="F9203" s="32"/>
    </row>
    <row r="9204" spans="4:6">
      <c r="D9204" s="32"/>
      <c r="F9204" s="32"/>
    </row>
    <row r="9205" spans="4:6">
      <c r="D9205" s="32"/>
      <c r="F9205" s="32"/>
    </row>
    <row r="9206" spans="4:6">
      <c r="D9206" s="32"/>
      <c r="F9206" s="32"/>
    </row>
    <row r="9207" spans="4:6">
      <c r="D9207" s="32"/>
      <c r="F9207" s="32"/>
    </row>
    <row r="9208" spans="4:6">
      <c r="D9208" s="32"/>
      <c r="F9208" s="32"/>
    </row>
    <row r="9209" spans="4:6">
      <c r="D9209" s="32"/>
      <c r="F9209" s="32"/>
    </row>
    <row r="9210" spans="4:6">
      <c r="D9210" s="32"/>
      <c r="F9210" s="32"/>
    </row>
    <row r="9211" spans="4:6">
      <c r="D9211" s="32"/>
      <c r="F9211" s="32"/>
    </row>
    <row r="9212" spans="4:6">
      <c r="D9212" s="32"/>
      <c r="F9212" s="32"/>
    </row>
    <row r="9213" spans="4:6">
      <c r="D9213" s="32"/>
      <c r="F9213" s="32"/>
    </row>
    <row r="9214" spans="4:6">
      <c r="D9214" s="32"/>
      <c r="F9214" s="32"/>
    </row>
    <row r="9215" spans="4:6">
      <c r="D9215" s="32"/>
      <c r="F9215" s="32"/>
    </row>
    <row r="9216" spans="4:6">
      <c r="D9216" s="32"/>
      <c r="F9216" s="32"/>
    </row>
    <row r="9217" spans="4:6">
      <c r="D9217" s="32"/>
      <c r="F9217" s="32"/>
    </row>
    <row r="9218" spans="4:6">
      <c r="D9218" s="32"/>
      <c r="F9218" s="32"/>
    </row>
    <row r="9219" spans="4:6">
      <c r="D9219" s="32"/>
      <c r="F9219" s="32"/>
    </row>
    <row r="9220" spans="4:6">
      <c r="D9220" s="32"/>
      <c r="F9220" s="32"/>
    </row>
    <row r="9221" spans="4:6">
      <c r="D9221" s="32"/>
      <c r="F9221" s="32"/>
    </row>
    <row r="9222" spans="4:6">
      <c r="D9222" s="32"/>
      <c r="F9222" s="32"/>
    </row>
    <row r="9223" spans="4:6">
      <c r="D9223" s="32"/>
      <c r="F9223" s="32"/>
    </row>
    <row r="9224" spans="4:6">
      <c r="D9224" s="32"/>
      <c r="F9224" s="32"/>
    </row>
    <row r="9225" spans="4:6">
      <c r="D9225" s="32"/>
      <c r="F9225" s="32"/>
    </row>
    <row r="9226" spans="4:6">
      <c r="D9226" s="32"/>
      <c r="F9226" s="32"/>
    </row>
    <row r="9227" spans="4:6">
      <c r="D9227" s="32"/>
      <c r="F9227" s="32"/>
    </row>
    <row r="9228" spans="4:6">
      <c r="D9228" s="32"/>
      <c r="F9228" s="32"/>
    </row>
    <row r="9229" spans="4:6">
      <c r="D9229" s="32"/>
      <c r="F9229" s="32"/>
    </row>
    <row r="9230" spans="4:6">
      <c r="D9230" s="32"/>
      <c r="F9230" s="32"/>
    </row>
    <row r="9231" spans="4:6">
      <c r="D9231" s="32"/>
      <c r="F9231" s="32"/>
    </row>
    <row r="9232" spans="4:6">
      <c r="D9232" s="32"/>
      <c r="F9232" s="32"/>
    </row>
    <row r="9233" spans="4:6">
      <c r="D9233" s="32"/>
      <c r="F9233" s="32"/>
    </row>
    <row r="9234" spans="4:6">
      <c r="D9234" s="32"/>
      <c r="F9234" s="32"/>
    </row>
    <row r="9235" spans="4:6">
      <c r="D9235" s="32"/>
      <c r="F9235" s="32"/>
    </row>
    <row r="9236" spans="4:6">
      <c r="D9236" s="32"/>
      <c r="F9236" s="32"/>
    </row>
    <row r="9237" spans="4:6">
      <c r="D9237" s="32"/>
      <c r="F9237" s="32"/>
    </row>
    <row r="9238" spans="4:6">
      <c r="D9238" s="32"/>
      <c r="F9238" s="32"/>
    </row>
    <row r="9239" spans="4:6">
      <c r="D9239" s="32"/>
      <c r="F9239" s="32"/>
    </row>
    <row r="9240" spans="4:6">
      <c r="D9240" s="32"/>
      <c r="F9240" s="32"/>
    </row>
    <row r="9241" spans="4:6">
      <c r="D9241" s="32"/>
      <c r="F9241" s="32"/>
    </row>
    <row r="9242" spans="4:6">
      <c r="D9242" s="32"/>
      <c r="F9242" s="32"/>
    </row>
    <row r="9243" spans="4:6">
      <c r="D9243" s="32"/>
      <c r="F9243" s="32"/>
    </row>
    <row r="9244" spans="4:6">
      <c r="D9244" s="32"/>
      <c r="F9244" s="32"/>
    </row>
    <row r="9245" spans="4:6">
      <c r="D9245" s="32"/>
      <c r="F9245" s="32"/>
    </row>
    <row r="9246" spans="4:6">
      <c r="D9246" s="32"/>
      <c r="F9246" s="32"/>
    </row>
    <row r="9247" spans="4:6">
      <c r="D9247" s="32"/>
      <c r="F9247" s="32"/>
    </row>
    <row r="9248" spans="4:6">
      <c r="D9248" s="32"/>
      <c r="F9248" s="32"/>
    </row>
    <row r="9249" spans="4:6">
      <c r="D9249" s="32"/>
      <c r="F9249" s="32"/>
    </row>
    <row r="9250" spans="4:6">
      <c r="D9250" s="32"/>
      <c r="F9250" s="32"/>
    </row>
    <row r="9251" spans="4:6">
      <c r="D9251" s="32"/>
      <c r="F9251" s="32"/>
    </row>
    <row r="9252" spans="4:6">
      <c r="D9252" s="32"/>
      <c r="F9252" s="32"/>
    </row>
    <row r="9253" spans="4:6">
      <c r="D9253" s="32"/>
      <c r="F9253" s="32"/>
    </row>
    <row r="9254" spans="4:6">
      <c r="D9254" s="32"/>
      <c r="F9254" s="32"/>
    </row>
    <row r="9255" spans="4:6">
      <c r="D9255" s="32"/>
      <c r="F9255" s="32"/>
    </row>
    <row r="9256" spans="4:6">
      <c r="D9256" s="32"/>
      <c r="F9256" s="32"/>
    </row>
    <row r="9257" spans="4:6">
      <c r="D9257" s="32"/>
      <c r="F9257" s="32"/>
    </row>
    <row r="9258" spans="4:6">
      <c r="D9258" s="32"/>
      <c r="F9258" s="32"/>
    </row>
    <row r="9259" spans="4:6">
      <c r="D9259" s="32"/>
      <c r="F9259" s="32"/>
    </row>
    <row r="9260" spans="4:6">
      <c r="D9260" s="32"/>
      <c r="F9260" s="32"/>
    </row>
    <row r="9261" spans="4:6">
      <c r="D9261" s="32"/>
      <c r="F9261" s="32"/>
    </row>
    <row r="9262" spans="4:6">
      <c r="D9262" s="32"/>
      <c r="F9262" s="32"/>
    </row>
    <row r="9263" spans="4:6">
      <c r="D9263" s="32"/>
      <c r="F9263" s="32"/>
    </row>
    <row r="9264" spans="4:6">
      <c r="D9264" s="32"/>
      <c r="F9264" s="32"/>
    </row>
    <row r="9265" spans="4:6">
      <c r="D9265" s="32"/>
      <c r="F9265" s="32"/>
    </row>
    <row r="9266" spans="4:6">
      <c r="D9266" s="32"/>
      <c r="F9266" s="32"/>
    </row>
    <row r="9267" spans="4:6">
      <c r="D9267" s="32"/>
      <c r="F9267" s="32"/>
    </row>
    <row r="9268" spans="4:6">
      <c r="D9268" s="32"/>
      <c r="F9268" s="32"/>
    </row>
    <row r="9269" spans="4:6">
      <c r="D9269" s="32"/>
      <c r="F9269" s="32"/>
    </row>
    <row r="9270" spans="4:6">
      <c r="D9270" s="32"/>
      <c r="F9270" s="32"/>
    </row>
    <row r="9271" spans="4:6">
      <c r="D9271" s="32"/>
      <c r="F9271" s="32"/>
    </row>
    <row r="9272" spans="4:6">
      <c r="D9272" s="32"/>
      <c r="F9272" s="32"/>
    </row>
    <row r="9273" spans="4:6">
      <c r="D9273" s="32"/>
      <c r="F9273" s="32"/>
    </row>
    <row r="9274" spans="4:6">
      <c r="D9274" s="32"/>
      <c r="F9274" s="32"/>
    </row>
    <row r="9275" spans="4:6">
      <c r="D9275" s="32"/>
      <c r="F9275" s="32"/>
    </row>
    <row r="9276" spans="4:6">
      <c r="D9276" s="32"/>
      <c r="F9276" s="32"/>
    </row>
    <row r="9277" spans="4:6">
      <c r="D9277" s="32"/>
      <c r="F9277" s="32"/>
    </row>
    <row r="9278" spans="4:6">
      <c r="D9278" s="32"/>
      <c r="F9278" s="32"/>
    </row>
    <row r="9279" spans="4:6">
      <c r="D9279" s="32"/>
      <c r="F9279" s="32"/>
    </row>
    <row r="9280" spans="4:6">
      <c r="D9280" s="32"/>
      <c r="F9280" s="32"/>
    </row>
    <row r="9281" spans="4:6">
      <c r="D9281" s="32"/>
      <c r="F9281" s="32"/>
    </row>
    <row r="9282" spans="4:6">
      <c r="D9282" s="32"/>
      <c r="F9282" s="32"/>
    </row>
    <row r="9283" spans="4:6">
      <c r="D9283" s="32"/>
      <c r="F9283" s="32"/>
    </row>
    <row r="9284" spans="4:6">
      <c r="D9284" s="32"/>
      <c r="F9284" s="32"/>
    </row>
    <row r="9285" spans="4:6">
      <c r="D9285" s="32"/>
      <c r="F9285" s="32"/>
    </row>
    <row r="9286" spans="4:6">
      <c r="D9286" s="32"/>
      <c r="F9286" s="32"/>
    </row>
    <row r="9287" spans="4:6">
      <c r="D9287" s="32"/>
      <c r="F9287" s="32"/>
    </row>
    <row r="9288" spans="4:6">
      <c r="D9288" s="32"/>
      <c r="F9288" s="32"/>
    </row>
    <row r="9289" spans="4:6">
      <c r="D9289" s="32"/>
      <c r="F9289" s="32"/>
    </row>
    <row r="9290" spans="4:6">
      <c r="D9290" s="32"/>
      <c r="F9290" s="32"/>
    </row>
    <row r="9291" spans="4:6">
      <c r="D9291" s="32"/>
      <c r="F9291" s="32"/>
    </row>
    <row r="9292" spans="4:6">
      <c r="D9292" s="32"/>
      <c r="F9292" s="32"/>
    </row>
    <row r="9293" spans="4:6">
      <c r="D9293" s="32"/>
      <c r="F9293" s="32"/>
    </row>
    <row r="9294" spans="4:6">
      <c r="D9294" s="32"/>
      <c r="F9294" s="32"/>
    </row>
    <row r="9295" spans="4:6">
      <c r="D9295" s="32"/>
      <c r="F9295" s="32"/>
    </row>
    <row r="9296" spans="4:6">
      <c r="D9296" s="32"/>
      <c r="F9296" s="32"/>
    </row>
    <row r="9297" spans="4:6">
      <c r="D9297" s="32"/>
      <c r="F9297" s="32"/>
    </row>
    <row r="9298" spans="4:6">
      <c r="D9298" s="32"/>
      <c r="F9298" s="32"/>
    </row>
    <row r="9299" spans="4:6">
      <c r="D9299" s="32"/>
      <c r="F9299" s="32"/>
    </row>
    <row r="9300" spans="4:6">
      <c r="D9300" s="32"/>
      <c r="F9300" s="32"/>
    </row>
    <row r="9301" spans="4:6">
      <c r="D9301" s="32"/>
      <c r="F9301" s="32"/>
    </row>
    <row r="9302" spans="4:6">
      <c r="D9302" s="32"/>
      <c r="F9302" s="32"/>
    </row>
    <row r="9303" spans="4:6">
      <c r="D9303" s="32"/>
      <c r="F9303" s="32"/>
    </row>
    <row r="9304" spans="4:6">
      <c r="D9304" s="32"/>
      <c r="F9304" s="32"/>
    </row>
    <row r="9305" spans="4:6">
      <c r="D9305" s="32"/>
      <c r="F9305" s="32"/>
    </row>
    <row r="9306" spans="4:6">
      <c r="D9306" s="32"/>
      <c r="F9306" s="32"/>
    </row>
    <row r="9307" spans="4:6">
      <c r="D9307" s="32"/>
      <c r="F9307" s="32"/>
    </row>
    <row r="9308" spans="4:6">
      <c r="D9308" s="32"/>
      <c r="F9308" s="32"/>
    </row>
    <row r="9309" spans="4:6">
      <c r="D9309" s="32"/>
      <c r="F9309" s="32"/>
    </row>
    <row r="9310" spans="4:6">
      <c r="D9310" s="32"/>
      <c r="F9310" s="32"/>
    </row>
    <row r="9311" spans="4:6">
      <c r="D9311" s="32"/>
      <c r="F9311" s="32"/>
    </row>
    <row r="9312" spans="4:6">
      <c r="D9312" s="32"/>
      <c r="F9312" s="32"/>
    </row>
    <row r="9313" spans="4:6">
      <c r="D9313" s="32"/>
      <c r="F9313" s="32"/>
    </row>
    <row r="9314" spans="4:6">
      <c r="D9314" s="32"/>
      <c r="F9314" s="32"/>
    </row>
    <row r="9315" spans="4:6">
      <c r="D9315" s="32"/>
      <c r="F9315" s="32"/>
    </row>
    <row r="9316" spans="4:6">
      <c r="D9316" s="32"/>
      <c r="F9316" s="32"/>
    </row>
    <row r="9317" spans="4:6">
      <c r="D9317" s="32"/>
      <c r="F9317" s="32"/>
    </row>
    <row r="9318" spans="4:6">
      <c r="D9318" s="32"/>
      <c r="F9318" s="32"/>
    </row>
    <row r="9319" spans="4:6">
      <c r="D9319" s="32"/>
      <c r="F9319" s="32"/>
    </row>
    <row r="9320" spans="4:6">
      <c r="D9320" s="32"/>
      <c r="F9320" s="32"/>
    </row>
    <row r="9321" spans="4:6">
      <c r="D9321" s="32"/>
      <c r="F9321" s="32"/>
    </row>
    <row r="9322" spans="4:6">
      <c r="D9322" s="32"/>
      <c r="F9322" s="32"/>
    </row>
    <row r="9323" spans="4:6">
      <c r="D9323" s="32"/>
      <c r="F9323" s="32"/>
    </row>
    <row r="9324" spans="4:6">
      <c r="D9324" s="32"/>
      <c r="F9324" s="32"/>
    </row>
    <row r="9325" spans="4:6">
      <c r="D9325" s="32"/>
      <c r="F9325" s="32"/>
    </row>
    <row r="9326" spans="4:6">
      <c r="D9326" s="32"/>
      <c r="F9326" s="32"/>
    </row>
    <row r="9327" spans="4:6">
      <c r="D9327" s="32"/>
      <c r="F9327" s="32"/>
    </row>
    <row r="9328" spans="4:6">
      <c r="D9328" s="32"/>
      <c r="F9328" s="32"/>
    </row>
    <row r="9329" spans="4:6">
      <c r="D9329" s="32"/>
      <c r="F9329" s="32"/>
    </row>
    <row r="9330" spans="4:6">
      <c r="D9330" s="32"/>
      <c r="F9330" s="32"/>
    </row>
    <row r="9331" spans="4:6">
      <c r="D9331" s="32"/>
      <c r="F9331" s="32"/>
    </row>
    <row r="9332" spans="4:6">
      <c r="D9332" s="32"/>
      <c r="F9332" s="32"/>
    </row>
    <row r="9333" spans="4:6">
      <c r="D9333" s="32"/>
      <c r="F9333" s="32"/>
    </row>
    <row r="9334" spans="4:6">
      <c r="D9334" s="32"/>
      <c r="F9334" s="32"/>
    </row>
    <row r="9335" spans="4:6">
      <c r="D9335" s="32"/>
      <c r="F9335" s="32"/>
    </row>
    <row r="9336" spans="4:6">
      <c r="D9336" s="32"/>
      <c r="F9336" s="32"/>
    </row>
    <row r="9337" spans="4:6">
      <c r="D9337" s="32"/>
      <c r="F9337" s="32"/>
    </row>
    <row r="9338" spans="4:6">
      <c r="D9338" s="32"/>
      <c r="F9338" s="32"/>
    </row>
    <row r="9339" spans="4:6">
      <c r="D9339" s="32"/>
      <c r="F9339" s="32"/>
    </row>
    <row r="9340" spans="4:6">
      <c r="D9340" s="32"/>
      <c r="F9340" s="32"/>
    </row>
    <row r="9341" spans="4:6">
      <c r="D9341" s="32"/>
      <c r="F9341" s="32"/>
    </row>
    <row r="9342" spans="4:6">
      <c r="D9342" s="32"/>
      <c r="F9342" s="32"/>
    </row>
    <row r="9343" spans="4:6">
      <c r="D9343" s="32"/>
      <c r="F9343" s="32"/>
    </row>
    <row r="9344" spans="4:6">
      <c r="D9344" s="32"/>
      <c r="F9344" s="32"/>
    </row>
    <row r="9345" spans="4:6">
      <c r="D9345" s="32"/>
      <c r="F9345" s="32"/>
    </row>
    <row r="9346" spans="4:6">
      <c r="D9346" s="32"/>
      <c r="F9346" s="32"/>
    </row>
    <row r="9347" spans="4:6">
      <c r="D9347" s="32"/>
      <c r="F9347" s="32"/>
    </row>
    <row r="9348" spans="4:6">
      <c r="D9348" s="32"/>
      <c r="F9348" s="32"/>
    </row>
    <row r="9349" spans="4:6">
      <c r="D9349" s="32"/>
      <c r="F9349" s="32"/>
    </row>
    <row r="9350" spans="4:6">
      <c r="D9350" s="32"/>
      <c r="F9350" s="32"/>
    </row>
    <row r="9351" spans="4:6">
      <c r="D9351" s="32"/>
      <c r="F9351" s="32"/>
    </row>
    <row r="9352" spans="4:6">
      <c r="D9352" s="32"/>
      <c r="F9352" s="32"/>
    </row>
    <row r="9353" spans="4:6">
      <c r="D9353" s="32"/>
      <c r="F9353" s="32"/>
    </row>
    <row r="9354" spans="4:6">
      <c r="D9354" s="32"/>
      <c r="F9354" s="32"/>
    </row>
    <row r="9355" spans="4:6">
      <c r="D9355" s="32"/>
      <c r="F9355" s="32"/>
    </row>
    <row r="9356" spans="4:6">
      <c r="D9356" s="32"/>
      <c r="F9356" s="32"/>
    </row>
    <row r="9357" spans="4:6">
      <c r="D9357" s="32"/>
      <c r="F9357" s="32"/>
    </row>
    <row r="9358" spans="4:6">
      <c r="D9358" s="32"/>
      <c r="F9358" s="32"/>
    </row>
    <row r="9359" spans="4:6">
      <c r="D9359" s="32"/>
      <c r="F9359" s="32"/>
    </row>
    <row r="9360" spans="4:6">
      <c r="D9360" s="32"/>
      <c r="F9360" s="32"/>
    </row>
    <row r="9361" spans="4:6">
      <c r="D9361" s="32"/>
      <c r="F9361" s="32"/>
    </row>
    <row r="9362" spans="4:6">
      <c r="D9362" s="32"/>
      <c r="F9362" s="32"/>
    </row>
    <row r="9363" spans="4:6">
      <c r="D9363" s="32"/>
      <c r="F9363" s="32"/>
    </row>
    <row r="9364" spans="4:6">
      <c r="D9364" s="32"/>
      <c r="F9364" s="32"/>
    </row>
    <row r="9365" spans="4:6">
      <c r="D9365" s="32"/>
      <c r="F9365" s="32"/>
    </row>
    <row r="9366" spans="4:6">
      <c r="D9366" s="32"/>
      <c r="F9366" s="32"/>
    </row>
    <row r="9367" spans="4:6">
      <c r="D9367" s="32"/>
      <c r="F9367" s="32"/>
    </row>
    <row r="9368" spans="4:6">
      <c r="D9368" s="32"/>
      <c r="F9368" s="32"/>
    </row>
    <row r="9369" spans="4:6">
      <c r="D9369" s="32"/>
      <c r="F9369" s="32"/>
    </row>
    <row r="9370" spans="4:6">
      <c r="D9370" s="32"/>
      <c r="F9370" s="32"/>
    </row>
    <row r="9371" spans="4:6">
      <c r="D9371" s="32"/>
      <c r="F9371" s="32"/>
    </row>
    <row r="9372" spans="4:6">
      <c r="D9372" s="32"/>
      <c r="F9372" s="32"/>
    </row>
    <row r="9373" spans="4:6">
      <c r="D9373" s="32"/>
      <c r="F9373" s="32"/>
    </row>
    <row r="9374" spans="4:6">
      <c r="D9374" s="32"/>
      <c r="F9374" s="32"/>
    </row>
    <row r="9375" spans="4:6">
      <c r="D9375" s="32"/>
      <c r="F9375" s="32"/>
    </row>
    <row r="9376" spans="4:6">
      <c r="D9376" s="32"/>
      <c r="F9376" s="32"/>
    </row>
    <row r="9377" spans="4:6">
      <c r="D9377" s="32"/>
      <c r="F9377" s="32"/>
    </row>
    <row r="9378" spans="4:6">
      <c r="D9378" s="32"/>
      <c r="F9378" s="32"/>
    </row>
    <row r="9379" spans="4:6">
      <c r="D9379" s="32"/>
      <c r="F9379" s="32"/>
    </row>
    <row r="9380" spans="4:6">
      <c r="D9380" s="32"/>
      <c r="F9380" s="32"/>
    </row>
    <row r="9381" spans="4:6">
      <c r="D9381" s="32"/>
      <c r="F9381" s="32"/>
    </row>
    <row r="9382" spans="4:6">
      <c r="D9382" s="32"/>
      <c r="F9382" s="32"/>
    </row>
    <row r="9383" spans="4:6">
      <c r="D9383" s="32"/>
      <c r="F9383" s="32"/>
    </row>
    <row r="9384" spans="4:6">
      <c r="D9384" s="32"/>
      <c r="F9384" s="32"/>
    </row>
    <row r="9385" spans="4:6">
      <c r="D9385" s="32"/>
      <c r="F9385" s="32"/>
    </row>
    <row r="9386" spans="4:6">
      <c r="D9386" s="32"/>
      <c r="F9386" s="32"/>
    </row>
    <row r="9387" spans="4:6">
      <c r="D9387" s="32"/>
      <c r="F9387" s="32"/>
    </row>
    <row r="9388" spans="4:6">
      <c r="D9388" s="32"/>
      <c r="F9388" s="32"/>
    </row>
    <row r="9389" spans="4:6">
      <c r="D9389" s="32"/>
      <c r="F9389" s="32"/>
    </row>
    <row r="9390" spans="4:6">
      <c r="D9390" s="32"/>
      <c r="F9390" s="32"/>
    </row>
    <row r="9391" spans="4:6">
      <c r="D9391" s="32"/>
      <c r="F9391" s="32"/>
    </row>
    <row r="9392" spans="4:6">
      <c r="D9392" s="32"/>
      <c r="F9392" s="32"/>
    </row>
    <row r="9393" spans="4:6">
      <c r="D9393" s="32"/>
      <c r="F9393" s="32"/>
    </row>
    <row r="9394" spans="4:6">
      <c r="D9394" s="32"/>
      <c r="F9394" s="32"/>
    </row>
    <row r="9395" spans="4:6">
      <c r="D9395" s="32"/>
      <c r="F9395" s="32"/>
    </row>
    <row r="9396" spans="4:6">
      <c r="D9396" s="32"/>
      <c r="F9396" s="32"/>
    </row>
    <row r="9397" spans="4:6">
      <c r="D9397" s="32"/>
      <c r="F9397" s="32"/>
    </row>
    <row r="9398" spans="4:6">
      <c r="D9398" s="32"/>
      <c r="F9398" s="32"/>
    </row>
    <row r="9399" spans="4:6">
      <c r="D9399" s="32"/>
      <c r="F9399" s="32"/>
    </row>
    <row r="9400" spans="4:6">
      <c r="D9400" s="32"/>
      <c r="F9400" s="32"/>
    </row>
    <row r="9401" spans="4:6">
      <c r="D9401" s="32"/>
      <c r="F9401" s="32"/>
    </row>
    <row r="9402" spans="4:6">
      <c r="D9402" s="32"/>
      <c r="F9402" s="32"/>
    </row>
    <row r="9403" spans="4:6">
      <c r="D9403" s="32"/>
      <c r="F9403" s="32"/>
    </row>
    <row r="9404" spans="4:6">
      <c r="D9404" s="32"/>
      <c r="F9404" s="32"/>
    </row>
    <row r="9405" spans="4:6">
      <c r="D9405" s="32"/>
      <c r="F9405" s="32"/>
    </row>
    <row r="9406" spans="4:6">
      <c r="D9406" s="32"/>
      <c r="F9406" s="32"/>
    </row>
    <row r="9407" spans="4:6">
      <c r="D9407" s="32"/>
      <c r="F9407" s="32"/>
    </row>
    <row r="9408" spans="4:6">
      <c r="D9408" s="32"/>
      <c r="F9408" s="32"/>
    </row>
    <row r="9409" spans="4:6">
      <c r="D9409" s="32"/>
      <c r="F9409" s="32"/>
    </row>
    <row r="9410" spans="4:6">
      <c r="D9410" s="32"/>
      <c r="F9410" s="32"/>
    </row>
    <row r="9411" spans="4:6">
      <c r="D9411" s="32"/>
      <c r="F9411" s="32"/>
    </row>
    <row r="9412" spans="4:6">
      <c r="D9412" s="32"/>
      <c r="F9412" s="32"/>
    </row>
    <row r="9413" spans="4:6">
      <c r="D9413" s="32"/>
      <c r="F9413" s="32"/>
    </row>
    <row r="9414" spans="4:6">
      <c r="D9414" s="32"/>
      <c r="F9414" s="32"/>
    </row>
    <row r="9415" spans="4:6">
      <c r="D9415" s="32"/>
      <c r="F9415" s="32"/>
    </row>
    <row r="9416" spans="4:6">
      <c r="D9416" s="32"/>
      <c r="F9416" s="32"/>
    </row>
    <row r="9417" spans="4:6">
      <c r="D9417" s="32"/>
      <c r="F9417" s="32"/>
    </row>
    <row r="9418" spans="4:6">
      <c r="D9418" s="32"/>
      <c r="F9418" s="32"/>
    </row>
    <row r="9419" spans="4:6">
      <c r="D9419" s="32"/>
      <c r="F9419" s="32"/>
    </row>
    <row r="9420" spans="4:6">
      <c r="D9420" s="32"/>
      <c r="F9420" s="32"/>
    </row>
    <row r="9421" spans="4:6">
      <c r="D9421" s="32"/>
      <c r="F9421" s="32"/>
    </row>
    <row r="9422" spans="4:6">
      <c r="D9422" s="32"/>
      <c r="F9422" s="32"/>
    </row>
    <row r="9423" spans="4:6">
      <c r="D9423" s="32"/>
      <c r="F9423" s="32"/>
    </row>
    <row r="9424" spans="4:6">
      <c r="D9424" s="32"/>
      <c r="F9424" s="32"/>
    </row>
    <row r="9425" spans="4:6">
      <c r="D9425" s="32"/>
      <c r="F9425" s="32"/>
    </row>
    <row r="9426" spans="4:6">
      <c r="D9426" s="32"/>
      <c r="F9426" s="32"/>
    </row>
    <row r="9427" spans="4:6">
      <c r="D9427" s="32"/>
      <c r="F9427" s="32"/>
    </row>
    <row r="9428" spans="4:6">
      <c r="D9428" s="32"/>
      <c r="F9428" s="32"/>
    </row>
    <row r="9429" spans="4:6">
      <c r="D9429" s="32"/>
      <c r="F9429" s="32"/>
    </row>
    <row r="9430" spans="4:6">
      <c r="D9430" s="32"/>
      <c r="F9430" s="32"/>
    </row>
    <row r="9431" spans="4:6">
      <c r="D9431" s="32"/>
      <c r="F9431" s="32"/>
    </row>
    <row r="9432" spans="4:6">
      <c r="D9432" s="32"/>
      <c r="F9432" s="32"/>
    </row>
    <row r="9433" spans="4:6">
      <c r="D9433" s="32"/>
      <c r="F9433" s="32"/>
    </row>
    <row r="9434" spans="4:6">
      <c r="D9434" s="32"/>
      <c r="F9434" s="32"/>
    </row>
    <row r="9435" spans="4:6">
      <c r="D9435" s="32"/>
      <c r="F9435" s="32"/>
    </row>
    <row r="9436" spans="4:6">
      <c r="D9436" s="32"/>
      <c r="F9436" s="32"/>
    </row>
    <row r="9437" spans="4:6">
      <c r="D9437" s="32"/>
      <c r="F9437" s="32"/>
    </row>
    <row r="9438" spans="4:6">
      <c r="D9438" s="32"/>
      <c r="F9438" s="32"/>
    </row>
    <row r="9439" spans="4:6">
      <c r="D9439" s="32"/>
      <c r="F9439" s="32"/>
    </row>
    <row r="9440" spans="4:6">
      <c r="D9440" s="32"/>
      <c r="F9440" s="32"/>
    </row>
    <row r="9441" spans="4:6">
      <c r="D9441" s="32"/>
      <c r="F9441" s="32"/>
    </row>
    <row r="9442" spans="4:6">
      <c r="D9442" s="32"/>
      <c r="F9442" s="32"/>
    </row>
    <row r="9443" spans="4:6">
      <c r="D9443" s="32"/>
      <c r="F9443" s="32"/>
    </row>
    <row r="9444" spans="4:6">
      <c r="D9444" s="32"/>
      <c r="F9444" s="32"/>
    </row>
    <row r="9445" spans="4:6">
      <c r="D9445" s="32"/>
      <c r="F9445" s="32"/>
    </row>
    <row r="9446" spans="4:6">
      <c r="D9446" s="32"/>
      <c r="F9446" s="32"/>
    </row>
    <row r="9447" spans="4:6">
      <c r="D9447" s="32"/>
      <c r="F9447" s="32"/>
    </row>
    <row r="9448" spans="4:6">
      <c r="D9448" s="32"/>
      <c r="F9448" s="32"/>
    </row>
    <row r="9449" spans="4:6">
      <c r="D9449" s="32"/>
      <c r="F9449" s="32"/>
    </row>
    <row r="9450" spans="4:6">
      <c r="D9450" s="32"/>
      <c r="F9450" s="32"/>
    </row>
    <row r="9451" spans="4:6">
      <c r="D9451" s="32"/>
      <c r="F9451" s="32"/>
    </row>
    <row r="9452" spans="4:6">
      <c r="D9452" s="32"/>
      <c r="F9452" s="32"/>
    </row>
    <row r="9453" spans="4:6">
      <c r="D9453" s="32"/>
      <c r="F9453" s="32"/>
    </row>
    <row r="9454" spans="4:6">
      <c r="D9454" s="32"/>
      <c r="F9454" s="32"/>
    </row>
    <row r="9455" spans="4:6">
      <c r="D9455" s="32"/>
      <c r="F9455" s="32"/>
    </row>
    <row r="9456" spans="4:6">
      <c r="D9456" s="32"/>
      <c r="F9456" s="32"/>
    </row>
    <row r="9457" spans="4:6">
      <c r="D9457" s="32"/>
      <c r="F9457" s="32"/>
    </row>
    <row r="9458" spans="4:6">
      <c r="D9458" s="32"/>
      <c r="F9458" s="32"/>
    </row>
    <row r="9459" spans="4:6">
      <c r="D9459" s="32"/>
      <c r="F9459" s="32"/>
    </row>
    <row r="9460" spans="4:6">
      <c r="D9460" s="32"/>
      <c r="F9460" s="32"/>
    </row>
    <row r="9461" spans="4:6">
      <c r="D9461" s="32"/>
      <c r="F9461" s="32"/>
    </row>
    <row r="9462" spans="4:6">
      <c r="D9462" s="32"/>
      <c r="F9462" s="32"/>
    </row>
    <row r="9463" spans="4:6">
      <c r="D9463" s="32"/>
      <c r="F9463" s="32"/>
    </row>
    <row r="9464" spans="4:6">
      <c r="D9464" s="32"/>
      <c r="F9464" s="32"/>
    </row>
    <row r="9465" spans="4:6">
      <c r="D9465" s="32"/>
      <c r="F9465" s="32"/>
    </row>
    <row r="9466" spans="4:6">
      <c r="D9466" s="32"/>
      <c r="F9466" s="32"/>
    </row>
    <row r="9467" spans="4:6">
      <c r="D9467" s="32"/>
      <c r="F9467" s="32"/>
    </row>
    <row r="9468" spans="4:6">
      <c r="D9468" s="32"/>
      <c r="F9468" s="32"/>
    </row>
    <row r="9469" spans="4:6">
      <c r="D9469" s="32"/>
      <c r="F9469" s="32"/>
    </row>
    <row r="9470" spans="4:6">
      <c r="D9470" s="32"/>
      <c r="F9470" s="32"/>
    </row>
    <row r="9471" spans="4:6">
      <c r="D9471" s="32"/>
      <c r="F9471" s="32"/>
    </row>
    <row r="9472" spans="4:6">
      <c r="D9472" s="32"/>
      <c r="F9472" s="32"/>
    </row>
    <row r="9473" spans="4:6">
      <c r="D9473" s="32"/>
      <c r="F9473" s="32"/>
    </row>
    <row r="9474" spans="4:6">
      <c r="D9474" s="32"/>
      <c r="F9474" s="32"/>
    </row>
    <row r="9475" spans="4:6">
      <c r="D9475" s="32"/>
      <c r="F9475" s="32"/>
    </row>
    <row r="9476" spans="4:6">
      <c r="D9476" s="32"/>
      <c r="F9476" s="32"/>
    </row>
    <row r="9477" spans="4:6">
      <c r="D9477" s="32"/>
      <c r="F9477" s="32"/>
    </row>
    <row r="9478" spans="4:6">
      <c r="D9478" s="32"/>
      <c r="F9478" s="32"/>
    </row>
    <row r="9479" spans="4:6">
      <c r="D9479" s="32"/>
      <c r="F9479" s="32"/>
    </row>
    <row r="9480" spans="4:6">
      <c r="D9480" s="32"/>
      <c r="F9480" s="32"/>
    </row>
    <row r="9481" spans="4:6">
      <c r="D9481" s="32"/>
      <c r="F9481" s="32"/>
    </row>
    <row r="9482" spans="4:6">
      <c r="D9482" s="32"/>
      <c r="F9482" s="32"/>
    </row>
    <row r="9483" spans="4:6">
      <c r="D9483" s="32"/>
      <c r="F9483" s="32"/>
    </row>
    <row r="9484" spans="4:6">
      <c r="D9484" s="32"/>
      <c r="F9484" s="32"/>
    </row>
    <row r="9485" spans="4:6">
      <c r="D9485" s="32"/>
      <c r="F9485" s="32"/>
    </row>
    <row r="9486" spans="4:6">
      <c r="D9486" s="32"/>
      <c r="F9486" s="32"/>
    </row>
    <row r="9487" spans="4:6">
      <c r="D9487" s="32"/>
      <c r="F9487" s="32"/>
    </row>
    <row r="9488" spans="4:6">
      <c r="D9488" s="32"/>
      <c r="F9488" s="32"/>
    </row>
    <row r="9489" spans="4:6">
      <c r="D9489" s="32"/>
      <c r="F9489" s="32"/>
    </row>
    <row r="9490" spans="4:6">
      <c r="D9490" s="32"/>
      <c r="F9490" s="32"/>
    </row>
    <row r="9491" spans="4:6">
      <c r="D9491" s="32"/>
      <c r="F9491" s="32"/>
    </row>
    <row r="9492" spans="4:6">
      <c r="D9492" s="32"/>
      <c r="F9492" s="32"/>
    </row>
    <row r="9493" spans="4:6">
      <c r="D9493" s="32"/>
      <c r="F9493" s="32"/>
    </row>
    <row r="9494" spans="4:6">
      <c r="D9494" s="32"/>
      <c r="F9494" s="32"/>
    </row>
    <row r="9495" spans="4:6">
      <c r="D9495" s="32"/>
      <c r="F9495" s="32"/>
    </row>
    <row r="9496" spans="4:6">
      <c r="D9496" s="32"/>
      <c r="F9496" s="32"/>
    </row>
    <row r="9497" spans="4:6">
      <c r="D9497" s="32"/>
      <c r="F9497" s="32"/>
    </row>
    <row r="9498" spans="4:6">
      <c r="D9498" s="32"/>
      <c r="F9498" s="32"/>
    </row>
    <row r="9499" spans="4:6">
      <c r="D9499" s="32"/>
      <c r="F9499" s="32"/>
    </row>
    <row r="9500" spans="4:6">
      <c r="D9500" s="32"/>
      <c r="F9500" s="32"/>
    </row>
    <row r="9501" spans="4:6">
      <c r="D9501" s="32"/>
      <c r="F9501" s="32"/>
    </row>
    <row r="9502" spans="4:6">
      <c r="D9502" s="32"/>
      <c r="F9502" s="32"/>
    </row>
    <row r="9503" spans="4:6">
      <c r="D9503" s="32"/>
      <c r="F9503" s="32"/>
    </row>
    <row r="9504" spans="4:6">
      <c r="D9504" s="32"/>
      <c r="F9504" s="32"/>
    </row>
    <row r="9505" spans="4:6">
      <c r="D9505" s="32"/>
      <c r="F9505" s="32"/>
    </row>
    <row r="9506" spans="4:6">
      <c r="D9506" s="32"/>
      <c r="F9506" s="32"/>
    </row>
    <row r="9507" spans="4:6">
      <c r="D9507" s="32"/>
      <c r="F9507" s="32"/>
    </row>
    <row r="9508" spans="4:6">
      <c r="D9508" s="32"/>
      <c r="F9508" s="32"/>
    </row>
    <row r="9509" spans="4:6">
      <c r="D9509" s="32"/>
      <c r="F9509" s="32"/>
    </row>
    <row r="9510" spans="4:6">
      <c r="D9510" s="32"/>
      <c r="F9510" s="32"/>
    </row>
    <row r="9511" spans="4:6">
      <c r="D9511" s="32"/>
      <c r="F9511" s="32"/>
    </row>
    <row r="9512" spans="4:6">
      <c r="D9512" s="32"/>
      <c r="F9512" s="32"/>
    </row>
    <row r="9513" spans="4:6">
      <c r="D9513" s="32"/>
      <c r="F9513" s="32"/>
    </row>
    <row r="9514" spans="4:6">
      <c r="D9514" s="32"/>
      <c r="F9514" s="32"/>
    </row>
    <row r="9515" spans="4:6">
      <c r="D9515" s="32"/>
      <c r="F9515" s="32"/>
    </row>
    <row r="9516" spans="4:6">
      <c r="D9516" s="32"/>
      <c r="F9516" s="32"/>
    </row>
    <row r="9517" spans="4:6">
      <c r="D9517" s="32"/>
      <c r="F9517" s="32"/>
    </row>
    <row r="9518" spans="4:6">
      <c r="D9518" s="32"/>
      <c r="F9518" s="32"/>
    </row>
    <row r="9519" spans="4:6">
      <c r="D9519" s="32"/>
      <c r="F9519" s="32"/>
    </row>
    <row r="9520" spans="4:6">
      <c r="D9520" s="32"/>
      <c r="F9520" s="32"/>
    </row>
    <row r="9521" spans="4:6">
      <c r="D9521" s="32"/>
      <c r="F9521" s="32"/>
    </row>
    <row r="9522" spans="4:6">
      <c r="D9522" s="32"/>
      <c r="F9522" s="32"/>
    </row>
    <row r="9523" spans="4:6">
      <c r="D9523" s="32"/>
      <c r="F9523" s="32"/>
    </row>
    <row r="9524" spans="4:6">
      <c r="D9524" s="32"/>
      <c r="F9524" s="32"/>
    </row>
    <row r="9525" spans="4:6">
      <c r="D9525" s="32"/>
      <c r="F9525" s="32"/>
    </row>
    <row r="9526" spans="4:6">
      <c r="D9526" s="32"/>
      <c r="F9526" s="32"/>
    </row>
    <row r="9527" spans="4:6">
      <c r="D9527" s="32"/>
      <c r="F9527" s="32"/>
    </row>
    <row r="9528" spans="4:6">
      <c r="D9528" s="32"/>
      <c r="F9528" s="32"/>
    </row>
    <row r="9529" spans="4:6">
      <c r="D9529" s="32"/>
      <c r="F9529" s="32"/>
    </row>
    <row r="9530" spans="4:6">
      <c r="D9530" s="32"/>
      <c r="F9530" s="32"/>
    </row>
    <row r="9531" spans="4:6">
      <c r="D9531" s="32"/>
      <c r="F9531" s="32"/>
    </row>
    <row r="9532" spans="4:6">
      <c r="D9532" s="32"/>
      <c r="F9532" s="32"/>
    </row>
    <row r="9533" spans="4:6">
      <c r="D9533" s="32"/>
      <c r="F9533" s="32"/>
    </row>
    <row r="9534" spans="4:6">
      <c r="D9534" s="32"/>
      <c r="F9534" s="32"/>
    </row>
    <row r="9535" spans="4:6">
      <c r="D9535" s="32"/>
      <c r="F9535" s="32"/>
    </row>
    <row r="9536" spans="4:6">
      <c r="D9536" s="32"/>
      <c r="F9536" s="32"/>
    </row>
    <row r="9537" spans="4:6">
      <c r="D9537" s="32"/>
      <c r="F9537" s="32"/>
    </row>
    <row r="9538" spans="4:6">
      <c r="D9538" s="32"/>
      <c r="F9538" s="32"/>
    </row>
    <row r="9539" spans="4:6">
      <c r="D9539" s="32"/>
      <c r="F9539" s="32"/>
    </row>
    <row r="9540" spans="4:6">
      <c r="D9540" s="32"/>
      <c r="F9540" s="32"/>
    </row>
    <row r="9541" spans="4:6">
      <c r="D9541" s="32"/>
      <c r="F9541" s="32"/>
    </row>
    <row r="9542" spans="4:6">
      <c r="D9542" s="32"/>
      <c r="F9542" s="32"/>
    </row>
    <row r="9543" spans="4:6">
      <c r="D9543" s="32"/>
      <c r="F9543" s="32"/>
    </row>
    <row r="9544" spans="4:6">
      <c r="D9544" s="32"/>
      <c r="F9544" s="32"/>
    </row>
    <row r="9545" spans="4:6">
      <c r="D9545" s="32"/>
      <c r="F9545" s="32"/>
    </row>
    <row r="9546" spans="4:6">
      <c r="D9546" s="32"/>
      <c r="F9546" s="32"/>
    </row>
    <row r="9547" spans="4:6">
      <c r="D9547" s="32"/>
      <c r="F9547" s="32"/>
    </row>
    <row r="9548" spans="4:6">
      <c r="D9548" s="32"/>
      <c r="F9548" s="32"/>
    </row>
    <row r="9549" spans="4:6">
      <c r="D9549" s="32"/>
      <c r="F9549" s="32"/>
    </row>
    <row r="9550" spans="4:6">
      <c r="D9550" s="32"/>
      <c r="F9550" s="32"/>
    </row>
    <row r="9551" spans="4:6">
      <c r="D9551" s="32"/>
      <c r="F9551" s="32"/>
    </row>
    <row r="9552" spans="4:6">
      <c r="D9552" s="32"/>
      <c r="F9552" s="32"/>
    </row>
    <row r="9553" spans="4:6">
      <c r="D9553" s="32"/>
      <c r="F9553" s="32"/>
    </row>
    <row r="9554" spans="4:6">
      <c r="D9554" s="32"/>
      <c r="F9554" s="32"/>
    </row>
    <row r="9555" spans="4:6">
      <c r="D9555" s="32"/>
      <c r="F9555" s="32"/>
    </row>
    <row r="9556" spans="4:6">
      <c r="D9556" s="32"/>
      <c r="F9556" s="32"/>
    </row>
    <row r="9557" spans="4:6">
      <c r="D9557" s="32"/>
      <c r="F9557" s="32"/>
    </row>
    <row r="9558" spans="4:6">
      <c r="D9558" s="32"/>
      <c r="F9558" s="32"/>
    </row>
    <row r="9559" spans="4:6">
      <c r="D9559" s="32"/>
      <c r="F9559" s="32"/>
    </row>
    <row r="9560" spans="4:6">
      <c r="D9560" s="32"/>
      <c r="F9560" s="32"/>
    </row>
    <row r="9561" spans="4:6">
      <c r="D9561" s="32"/>
      <c r="F9561" s="32"/>
    </row>
    <row r="9562" spans="4:6">
      <c r="D9562" s="32"/>
      <c r="F9562" s="32"/>
    </row>
    <row r="9563" spans="4:6">
      <c r="D9563" s="32"/>
      <c r="F9563" s="32"/>
    </row>
    <row r="9564" spans="4:6">
      <c r="D9564" s="32"/>
      <c r="F9564" s="32"/>
    </row>
    <row r="9565" spans="4:6">
      <c r="D9565" s="32"/>
      <c r="F9565" s="32"/>
    </row>
    <row r="9566" spans="4:6">
      <c r="D9566" s="32"/>
      <c r="F9566" s="32"/>
    </row>
    <row r="9567" spans="4:6">
      <c r="D9567" s="32"/>
      <c r="F9567" s="32"/>
    </row>
    <row r="9568" spans="4:6">
      <c r="D9568" s="32"/>
      <c r="F9568" s="32"/>
    </row>
    <row r="9569" spans="4:6">
      <c r="D9569" s="32"/>
      <c r="F9569" s="32"/>
    </row>
    <row r="9570" spans="4:6">
      <c r="D9570" s="32"/>
      <c r="F9570" s="32"/>
    </row>
    <row r="9571" spans="4:6">
      <c r="D9571" s="32"/>
      <c r="F9571" s="32"/>
    </row>
    <row r="9572" spans="4:6">
      <c r="D9572" s="32"/>
      <c r="F9572" s="32"/>
    </row>
    <row r="9573" spans="4:6">
      <c r="D9573" s="32"/>
      <c r="F9573" s="32"/>
    </row>
    <row r="9574" spans="4:6">
      <c r="D9574" s="32"/>
      <c r="F9574" s="32"/>
    </row>
    <row r="9575" spans="4:6">
      <c r="D9575" s="32"/>
      <c r="F9575" s="32"/>
    </row>
    <row r="9576" spans="4:6">
      <c r="D9576" s="32"/>
      <c r="F9576" s="32"/>
    </row>
    <row r="9577" spans="4:6">
      <c r="D9577" s="32"/>
      <c r="F9577" s="32"/>
    </row>
    <row r="9578" spans="4:6">
      <c r="D9578" s="32"/>
      <c r="F9578" s="32"/>
    </row>
    <row r="9579" spans="4:6">
      <c r="D9579" s="32"/>
      <c r="F9579" s="32"/>
    </row>
    <row r="9580" spans="4:6">
      <c r="D9580" s="32"/>
      <c r="F9580" s="32"/>
    </row>
    <row r="9581" spans="4:6">
      <c r="D9581" s="32"/>
      <c r="F9581" s="32"/>
    </row>
    <row r="9582" spans="4:6">
      <c r="D9582" s="32"/>
      <c r="F9582" s="32"/>
    </row>
    <row r="9583" spans="4:6">
      <c r="D9583" s="32"/>
      <c r="F9583" s="32"/>
    </row>
    <row r="9584" spans="4:6">
      <c r="D9584" s="32"/>
      <c r="F9584" s="32"/>
    </row>
    <row r="9585" spans="4:6">
      <c r="D9585" s="32"/>
      <c r="F9585" s="32"/>
    </row>
    <row r="9586" spans="4:6">
      <c r="D9586" s="32"/>
      <c r="F9586" s="32"/>
    </row>
    <row r="9587" spans="4:6">
      <c r="D9587" s="32"/>
      <c r="F9587" s="32"/>
    </row>
    <row r="9588" spans="4:6">
      <c r="D9588" s="32"/>
      <c r="F9588" s="32"/>
    </row>
    <row r="9589" spans="4:6">
      <c r="D9589" s="32"/>
      <c r="F9589" s="32"/>
    </row>
    <row r="9590" spans="4:6">
      <c r="D9590" s="32"/>
      <c r="F9590" s="32"/>
    </row>
    <row r="9591" spans="4:6">
      <c r="D9591" s="32"/>
      <c r="F9591" s="32"/>
    </row>
    <row r="9592" spans="4:6">
      <c r="D9592" s="32"/>
      <c r="F9592" s="32"/>
    </row>
    <row r="9593" spans="4:6">
      <c r="D9593" s="32"/>
      <c r="F9593" s="32"/>
    </row>
    <row r="9594" spans="4:6">
      <c r="D9594" s="32"/>
      <c r="F9594" s="32"/>
    </row>
    <row r="9595" spans="4:6">
      <c r="D9595" s="32"/>
      <c r="F9595" s="32"/>
    </row>
    <row r="9596" spans="4:6">
      <c r="D9596" s="32"/>
      <c r="F9596" s="32"/>
    </row>
    <row r="9597" spans="4:6">
      <c r="D9597" s="32"/>
      <c r="F9597" s="32"/>
    </row>
    <row r="9598" spans="4:6">
      <c r="D9598" s="32"/>
      <c r="F9598" s="32"/>
    </row>
    <row r="9599" spans="4:6">
      <c r="D9599" s="32"/>
      <c r="F9599" s="32"/>
    </row>
    <row r="9600" spans="4:6">
      <c r="D9600" s="32"/>
      <c r="F9600" s="32"/>
    </row>
    <row r="9601" spans="4:6">
      <c r="D9601" s="32"/>
      <c r="F9601" s="32"/>
    </row>
    <row r="9602" spans="4:6">
      <c r="D9602" s="32"/>
      <c r="F9602" s="32"/>
    </row>
    <row r="9603" spans="4:6">
      <c r="D9603" s="32"/>
      <c r="F9603" s="32"/>
    </row>
    <row r="9604" spans="4:6">
      <c r="D9604" s="32"/>
      <c r="F9604" s="32"/>
    </row>
    <row r="9605" spans="4:6">
      <c r="D9605" s="32"/>
      <c r="F9605" s="32"/>
    </row>
    <row r="9606" spans="4:6">
      <c r="D9606" s="32"/>
      <c r="F9606" s="32"/>
    </row>
    <row r="9607" spans="4:6">
      <c r="D9607" s="32"/>
      <c r="F9607" s="32"/>
    </row>
    <row r="9608" spans="4:6">
      <c r="D9608" s="32"/>
      <c r="F9608" s="32"/>
    </row>
    <row r="9609" spans="4:6">
      <c r="D9609" s="32"/>
      <c r="F9609" s="32"/>
    </row>
    <row r="9610" spans="4:6">
      <c r="D9610" s="32"/>
      <c r="F9610" s="32"/>
    </row>
    <row r="9611" spans="4:6">
      <c r="D9611" s="32"/>
      <c r="F9611" s="32"/>
    </row>
    <row r="9612" spans="4:6">
      <c r="D9612" s="32"/>
      <c r="F9612" s="32"/>
    </row>
    <row r="9613" spans="4:6">
      <c r="D9613" s="32"/>
      <c r="F9613" s="32"/>
    </row>
    <row r="9614" spans="4:6">
      <c r="D9614" s="32"/>
      <c r="F9614" s="32"/>
    </row>
    <row r="9615" spans="4:6">
      <c r="D9615" s="32"/>
      <c r="F9615" s="32"/>
    </row>
    <row r="9616" spans="4:6">
      <c r="D9616" s="32"/>
      <c r="F9616" s="32"/>
    </row>
    <row r="9617" spans="4:6">
      <c r="D9617" s="32"/>
      <c r="F9617" s="32"/>
    </row>
    <row r="9618" spans="4:6">
      <c r="D9618" s="32"/>
      <c r="F9618" s="32"/>
    </row>
    <row r="9619" spans="4:6">
      <c r="D9619" s="32"/>
      <c r="F9619" s="32"/>
    </row>
    <row r="9620" spans="4:6">
      <c r="D9620" s="32"/>
      <c r="F9620" s="32"/>
    </row>
    <row r="9621" spans="4:6">
      <c r="D9621" s="32"/>
      <c r="F9621" s="32"/>
    </row>
    <row r="9622" spans="4:6">
      <c r="D9622" s="32"/>
      <c r="F9622" s="32"/>
    </row>
    <row r="9623" spans="4:6">
      <c r="D9623" s="32"/>
      <c r="F9623" s="32"/>
    </row>
    <row r="9624" spans="4:6">
      <c r="D9624" s="32"/>
      <c r="F9624" s="32"/>
    </row>
    <row r="9625" spans="4:6">
      <c r="D9625" s="32"/>
      <c r="F9625" s="32"/>
    </row>
    <row r="9626" spans="4:6">
      <c r="D9626" s="32"/>
      <c r="F9626" s="32"/>
    </row>
    <row r="9627" spans="4:6">
      <c r="D9627" s="32"/>
      <c r="F9627" s="32"/>
    </row>
    <row r="9628" spans="4:6">
      <c r="D9628" s="32"/>
      <c r="F9628" s="32"/>
    </row>
    <row r="9629" spans="4:6">
      <c r="D9629" s="32"/>
      <c r="F9629" s="32"/>
    </row>
    <row r="9630" spans="4:6">
      <c r="D9630" s="32"/>
      <c r="F9630" s="32"/>
    </row>
    <row r="9631" spans="4:6">
      <c r="D9631" s="32"/>
      <c r="F9631" s="32"/>
    </row>
    <row r="9632" spans="4:6">
      <c r="D9632" s="32"/>
      <c r="F9632" s="32"/>
    </row>
    <row r="9633" spans="4:6">
      <c r="D9633" s="32"/>
      <c r="F9633" s="32"/>
    </row>
    <row r="9634" spans="4:6">
      <c r="D9634" s="32"/>
      <c r="F9634" s="32"/>
    </row>
    <row r="9635" spans="4:6">
      <c r="D9635" s="32"/>
      <c r="F9635" s="32"/>
    </row>
    <row r="9636" spans="4:6">
      <c r="D9636" s="32"/>
      <c r="F9636" s="32"/>
    </row>
    <row r="9637" spans="4:6">
      <c r="D9637" s="32"/>
      <c r="F9637" s="32"/>
    </row>
    <row r="9638" spans="4:6">
      <c r="D9638" s="32"/>
      <c r="F9638" s="32"/>
    </row>
    <row r="9639" spans="4:6">
      <c r="D9639" s="32"/>
      <c r="F9639" s="32"/>
    </row>
    <row r="9640" spans="4:6">
      <c r="D9640" s="32"/>
      <c r="F9640" s="32"/>
    </row>
    <row r="9641" spans="4:6">
      <c r="D9641" s="32"/>
      <c r="F9641" s="32"/>
    </row>
    <row r="9642" spans="4:6">
      <c r="D9642" s="32"/>
      <c r="F9642" s="32"/>
    </row>
    <row r="9643" spans="4:6">
      <c r="D9643" s="32"/>
      <c r="F9643" s="32"/>
    </row>
    <row r="9644" spans="4:6">
      <c r="D9644" s="32"/>
      <c r="F9644" s="32"/>
    </row>
    <row r="9645" spans="4:6">
      <c r="D9645" s="32"/>
      <c r="F9645" s="32"/>
    </row>
    <row r="9646" spans="4:6">
      <c r="D9646" s="32"/>
      <c r="F9646" s="32"/>
    </row>
    <row r="9647" spans="4:6">
      <c r="D9647" s="32"/>
      <c r="F9647" s="32"/>
    </row>
    <row r="9648" spans="4:6">
      <c r="D9648" s="32"/>
      <c r="F9648" s="32"/>
    </row>
    <row r="9649" spans="4:6">
      <c r="D9649" s="32"/>
      <c r="F9649" s="32"/>
    </row>
    <row r="9650" spans="4:6">
      <c r="D9650" s="32"/>
      <c r="F9650" s="32"/>
    </row>
    <row r="9651" spans="4:6">
      <c r="D9651" s="32"/>
      <c r="F9651" s="32"/>
    </row>
    <row r="9652" spans="4:6">
      <c r="D9652" s="32"/>
      <c r="F9652" s="32"/>
    </row>
    <row r="9653" spans="4:6">
      <c r="D9653" s="32"/>
      <c r="F9653" s="32"/>
    </row>
    <row r="9654" spans="4:6">
      <c r="D9654" s="32"/>
      <c r="F9654" s="32"/>
    </row>
    <row r="9655" spans="4:6">
      <c r="D9655" s="32"/>
      <c r="F9655" s="32"/>
    </row>
    <row r="9656" spans="4:6">
      <c r="D9656" s="32"/>
      <c r="F9656" s="32"/>
    </row>
    <row r="9657" spans="4:6">
      <c r="D9657" s="32"/>
      <c r="F9657" s="32"/>
    </row>
    <row r="9658" spans="4:6">
      <c r="D9658" s="32"/>
      <c r="F9658" s="32"/>
    </row>
    <row r="9659" spans="4:6">
      <c r="D9659" s="32"/>
      <c r="F9659" s="32"/>
    </row>
    <row r="9660" spans="4:6">
      <c r="D9660" s="32"/>
      <c r="F9660" s="32"/>
    </row>
    <row r="9661" spans="4:6">
      <c r="D9661" s="32"/>
      <c r="F9661" s="32"/>
    </row>
    <row r="9662" spans="4:6">
      <c r="D9662" s="32"/>
      <c r="F9662" s="32"/>
    </row>
    <row r="9663" spans="4:6">
      <c r="D9663" s="32"/>
      <c r="F9663" s="32"/>
    </row>
    <row r="9664" spans="4:6">
      <c r="D9664" s="32"/>
      <c r="F9664" s="32"/>
    </row>
    <row r="9665" spans="4:6">
      <c r="D9665" s="32"/>
      <c r="F9665" s="32"/>
    </row>
    <row r="9666" spans="4:6">
      <c r="D9666" s="32"/>
      <c r="F9666" s="32"/>
    </row>
    <row r="9667" spans="4:6">
      <c r="D9667" s="32"/>
      <c r="F9667" s="32"/>
    </row>
    <row r="9668" spans="4:6">
      <c r="D9668" s="32"/>
      <c r="F9668" s="32"/>
    </row>
    <row r="9669" spans="4:6">
      <c r="D9669" s="32"/>
      <c r="F9669" s="32"/>
    </row>
    <row r="9670" spans="4:6">
      <c r="D9670" s="32"/>
      <c r="F9670" s="32"/>
    </row>
    <row r="9671" spans="4:6">
      <c r="D9671" s="32"/>
      <c r="F9671" s="32"/>
    </row>
    <row r="9672" spans="4:6">
      <c r="D9672" s="32"/>
      <c r="F9672" s="32"/>
    </row>
    <row r="9673" spans="4:6">
      <c r="D9673" s="32"/>
      <c r="F9673" s="32"/>
    </row>
    <row r="9674" spans="4:6">
      <c r="D9674" s="32"/>
      <c r="F9674" s="32"/>
    </row>
    <row r="9675" spans="4:6">
      <c r="D9675" s="32"/>
      <c r="F9675" s="32"/>
    </row>
    <row r="9676" spans="4:6">
      <c r="D9676" s="32"/>
      <c r="F9676" s="32"/>
    </row>
    <row r="9677" spans="4:6">
      <c r="D9677" s="32"/>
      <c r="F9677" s="32"/>
    </row>
    <row r="9678" spans="4:6">
      <c r="D9678" s="32"/>
      <c r="F9678" s="32"/>
    </row>
    <row r="9679" spans="4:6">
      <c r="D9679" s="32"/>
      <c r="F9679" s="32"/>
    </row>
    <row r="9680" spans="4:6">
      <c r="D9680" s="32"/>
      <c r="F9680" s="32"/>
    </row>
    <row r="9681" spans="4:6">
      <c r="D9681" s="32"/>
      <c r="F9681" s="32"/>
    </row>
    <row r="9682" spans="4:6">
      <c r="D9682" s="32"/>
      <c r="F9682" s="32"/>
    </row>
    <row r="9683" spans="4:6">
      <c r="D9683" s="32"/>
      <c r="F9683" s="32"/>
    </row>
    <row r="9684" spans="4:6">
      <c r="D9684" s="32"/>
      <c r="F9684" s="32"/>
    </row>
    <row r="9685" spans="4:6">
      <c r="D9685" s="32"/>
      <c r="F9685" s="32"/>
    </row>
    <row r="9686" spans="4:6">
      <c r="D9686" s="32"/>
      <c r="F9686" s="32"/>
    </row>
    <row r="9687" spans="4:6">
      <c r="D9687" s="32"/>
      <c r="F9687" s="32"/>
    </row>
    <row r="9688" spans="4:6">
      <c r="D9688" s="32"/>
      <c r="F9688" s="32"/>
    </row>
    <row r="9689" spans="4:6">
      <c r="D9689" s="32"/>
      <c r="F9689" s="32"/>
    </row>
    <row r="9690" spans="4:6">
      <c r="D9690" s="32"/>
      <c r="F9690" s="32"/>
    </row>
    <row r="9691" spans="4:6">
      <c r="D9691" s="32"/>
      <c r="F9691" s="32"/>
    </row>
    <row r="9692" spans="4:6">
      <c r="D9692" s="32"/>
      <c r="F9692" s="32"/>
    </row>
    <row r="9693" spans="4:6">
      <c r="D9693" s="32"/>
      <c r="F9693" s="32"/>
    </row>
    <row r="9694" spans="4:6">
      <c r="D9694" s="32"/>
      <c r="F9694" s="32"/>
    </row>
    <row r="9695" spans="4:6">
      <c r="D9695" s="32"/>
      <c r="F9695" s="32"/>
    </row>
    <row r="9696" spans="4:6">
      <c r="D9696" s="32"/>
      <c r="F9696" s="32"/>
    </row>
    <row r="9697" spans="4:6">
      <c r="D9697" s="32"/>
      <c r="F9697" s="32"/>
    </row>
    <row r="9698" spans="4:6">
      <c r="D9698" s="32"/>
      <c r="F9698" s="32"/>
    </row>
    <row r="9699" spans="4:6">
      <c r="D9699" s="32"/>
      <c r="F9699" s="32"/>
    </row>
    <row r="9700" spans="4:6">
      <c r="D9700" s="32"/>
      <c r="F9700" s="32"/>
    </row>
    <row r="9701" spans="4:6">
      <c r="D9701" s="32"/>
      <c r="F9701" s="32"/>
    </row>
    <row r="9702" spans="4:6">
      <c r="D9702" s="32"/>
      <c r="F9702" s="32"/>
    </row>
    <row r="9703" spans="4:6">
      <c r="D9703" s="32"/>
      <c r="F9703" s="32"/>
    </row>
    <row r="9704" spans="4:6">
      <c r="D9704" s="32"/>
      <c r="F9704" s="32"/>
    </row>
    <row r="9705" spans="4:6">
      <c r="D9705" s="32"/>
      <c r="F9705" s="32"/>
    </row>
    <row r="9706" spans="4:6">
      <c r="D9706" s="32"/>
      <c r="F9706" s="32"/>
    </row>
    <row r="9707" spans="4:6">
      <c r="D9707" s="32"/>
      <c r="F9707" s="32"/>
    </row>
    <row r="9708" spans="4:6">
      <c r="D9708" s="32"/>
      <c r="F9708" s="32"/>
    </row>
    <row r="9709" spans="4:6">
      <c r="D9709" s="32"/>
      <c r="F9709" s="32"/>
    </row>
    <row r="9710" spans="4:6">
      <c r="D9710" s="32"/>
      <c r="F9710" s="32"/>
    </row>
    <row r="9711" spans="4:6">
      <c r="D9711" s="32"/>
      <c r="F9711" s="32"/>
    </row>
    <row r="9712" spans="4:6">
      <c r="D9712" s="32"/>
      <c r="F9712" s="32"/>
    </row>
    <row r="9713" spans="4:6">
      <c r="D9713" s="32"/>
      <c r="F9713" s="32"/>
    </row>
    <row r="9714" spans="4:6">
      <c r="D9714" s="32"/>
      <c r="F9714" s="32"/>
    </row>
    <row r="9715" spans="4:6">
      <c r="D9715" s="32"/>
      <c r="F9715" s="32"/>
    </row>
    <row r="9716" spans="4:6">
      <c r="D9716" s="32"/>
      <c r="F9716" s="32"/>
    </row>
    <row r="9717" spans="4:6">
      <c r="D9717" s="32"/>
      <c r="F9717" s="32"/>
    </row>
    <row r="9718" spans="4:6">
      <c r="D9718" s="32"/>
      <c r="F9718" s="32"/>
    </row>
    <row r="9719" spans="4:6">
      <c r="D9719" s="32"/>
      <c r="F9719" s="32"/>
    </row>
    <row r="9720" spans="4:6">
      <c r="D9720" s="32"/>
      <c r="F9720" s="32"/>
    </row>
    <row r="9721" spans="4:6">
      <c r="D9721" s="32"/>
      <c r="F9721" s="32"/>
    </row>
    <row r="9722" spans="4:6">
      <c r="D9722" s="32"/>
      <c r="F9722" s="32"/>
    </row>
    <row r="9723" spans="4:6">
      <c r="D9723" s="32"/>
      <c r="F9723" s="32"/>
    </row>
    <row r="9724" spans="4:6">
      <c r="D9724" s="32"/>
      <c r="F9724" s="32"/>
    </row>
    <row r="9725" spans="4:6">
      <c r="D9725" s="32"/>
      <c r="F9725" s="32"/>
    </row>
    <row r="9726" spans="4:6">
      <c r="D9726" s="32"/>
      <c r="F9726" s="32"/>
    </row>
    <row r="9727" spans="4:6">
      <c r="D9727" s="32"/>
      <c r="F9727" s="32"/>
    </row>
    <row r="9728" spans="4:6">
      <c r="D9728" s="32"/>
      <c r="F9728" s="32"/>
    </row>
    <row r="9729" spans="4:6">
      <c r="D9729" s="32"/>
      <c r="F9729" s="32"/>
    </row>
    <row r="9730" spans="4:6">
      <c r="D9730" s="32"/>
      <c r="F9730" s="32"/>
    </row>
    <row r="9731" spans="4:6">
      <c r="D9731" s="32"/>
      <c r="F9731" s="32"/>
    </row>
    <row r="9732" spans="4:6">
      <c r="D9732" s="32"/>
      <c r="F9732" s="32"/>
    </row>
    <row r="9733" spans="4:6">
      <c r="D9733" s="32"/>
      <c r="F9733" s="32"/>
    </row>
    <row r="9734" spans="4:6">
      <c r="D9734" s="32"/>
      <c r="F9734" s="32"/>
    </row>
    <row r="9735" spans="4:6">
      <c r="D9735" s="32"/>
      <c r="F9735" s="32"/>
    </row>
    <row r="9736" spans="4:6">
      <c r="D9736" s="32"/>
      <c r="F9736" s="32"/>
    </row>
    <row r="9737" spans="4:6">
      <c r="D9737" s="32"/>
      <c r="F9737" s="32"/>
    </row>
    <row r="9738" spans="4:6">
      <c r="D9738" s="32"/>
      <c r="F9738" s="32"/>
    </row>
    <row r="9739" spans="4:6">
      <c r="D9739" s="32"/>
      <c r="F9739" s="32"/>
    </row>
    <row r="9740" spans="4:6">
      <c r="D9740" s="32"/>
      <c r="F9740" s="32"/>
    </row>
    <row r="9741" spans="4:6">
      <c r="D9741" s="32"/>
      <c r="F9741" s="32"/>
    </row>
    <row r="9742" spans="4:6">
      <c r="D9742" s="32"/>
      <c r="F9742" s="32"/>
    </row>
    <row r="9743" spans="4:6">
      <c r="D9743" s="32"/>
      <c r="F9743" s="32"/>
    </row>
    <row r="9744" spans="4:6">
      <c r="D9744" s="32"/>
      <c r="F9744" s="32"/>
    </row>
    <row r="9745" spans="4:6">
      <c r="D9745" s="32"/>
      <c r="F9745" s="32"/>
    </row>
    <row r="9746" spans="4:6">
      <c r="D9746" s="32"/>
      <c r="F9746" s="32"/>
    </row>
    <row r="9747" spans="4:6">
      <c r="D9747" s="32"/>
      <c r="F9747" s="32"/>
    </row>
    <row r="9748" spans="4:6">
      <c r="D9748" s="32"/>
      <c r="F9748" s="32"/>
    </row>
    <row r="9749" spans="4:6">
      <c r="D9749" s="32"/>
      <c r="F9749" s="32"/>
    </row>
    <row r="9750" spans="4:6">
      <c r="D9750" s="32"/>
      <c r="F9750" s="32"/>
    </row>
    <row r="9751" spans="4:6">
      <c r="D9751" s="32"/>
      <c r="F9751" s="32"/>
    </row>
    <row r="9752" spans="4:6">
      <c r="D9752" s="32"/>
      <c r="F9752" s="32"/>
    </row>
    <row r="9753" spans="4:6">
      <c r="D9753" s="32"/>
      <c r="F9753" s="32"/>
    </row>
    <row r="9754" spans="4:6">
      <c r="D9754" s="32"/>
      <c r="F9754" s="32"/>
    </row>
    <row r="9755" spans="4:6">
      <c r="D9755" s="32"/>
      <c r="F9755" s="32"/>
    </row>
    <row r="9756" spans="4:6">
      <c r="D9756" s="32"/>
      <c r="F9756" s="32"/>
    </row>
    <row r="9757" spans="4:6">
      <c r="D9757" s="32"/>
      <c r="F9757" s="32"/>
    </row>
    <row r="9758" spans="4:6">
      <c r="D9758" s="32"/>
      <c r="F9758" s="32"/>
    </row>
    <row r="9759" spans="4:6">
      <c r="D9759" s="32"/>
      <c r="F9759" s="32"/>
    </row>
    <row r="9760" spans="4:6">
      <c r="D9760" s="32"/>
      <c r="F9760" s="32"/>
    </row>
    <row r="9761" spans="4:6">
      <c r="D9761" s="32"/>
      <c r="F9761" s="32"/>
    </row>
    <row r="9762" spans="4:6">
      <c r="D9762" s="32"/>
      <c r="F9762" s="32"/>
    </row>
    <row r="9763" spans="4:6">
      <c r="D9763" s="32"/>
      <c r="F9763" s="32"/>
    </row>
    <row r="9764" spans="4:6">
      <c r="D9764" s="32"/>
      <c r="F9764" s="32"/>
    </row>
    <row r="9765" spans="4:6">
      <c r="D9765" s="32"/>
      <c r="F9765" s="32"/>
    </row>
    <row r="9766" spans="4:6">
      <c r="D9766" s="32"/>
      <c r="F9766" s="32"/>
    </row>
    <row r="9767" spans="4:6">
      <c r="D9767" s="32"/>
      <c r="F9767" s="32"/>
    </row>
    <row r="9768" spans="4:6">
      <c r="D9768" s="32"/>
      <c r="F9768" s="32"/>
    </row>
    <row r="9769" spans="4:6">
      <c r="D9769" s="32"/>
      <c r="F9769" s="32"/>
    </row>
    <row r="9770" spans="4:6">
      <c r="D9770" s="32"/>
      <c r="F9770" s="32"/>
    </row>
    <row r="9771" spans="4:6">
      <c r="D9771" s="32"/>
      <c r="F9771" s="32"/>
    </row>
    <row r="9772" spans="4:6">
      <c r="D9772" s="32"/>
      <c r="F9772" s="32"/>
    </row>
    <row r="9773" spans="4:6">
      <c r="D9773" s="32"/>
      <c r="F9773" s="32"/>
    </row>
    <row r="9774" spans="4:6">
      <c r="D9774" s="32"/>
      <c r="F9774" s="32"/>
    </row>
    <row r="9775" spans="4:6">
      <c r="D9775" s="32"/>
      <c r="F9775" s="32"/>
    </row>
    <row r="9776" spans="4:6">
      <c r="D9776" s="32"/>
      <c r="F9776" s="32"/>
    </row>
    <row r="9777" spans="4:6">
      <c r="D9777" s="32"/>
      <c r="F9777" s="32"/>
    </row>
    <row r="9778" spans="4:6">
      <c r="D9778" s="32"/>
      <c r="F9778" s="32"/>
    </row>
    <row r="9779" spans="4:6">
      <c r="D9779" s="32"/>
      <c r="F9779" s="32"/>
    </row>
    <row r="9780" spans="4:6">
      <c r="D9780" s="32"/>
      <c r="F9780" s="32"/>
    </row>
    <row r="9781" spans="4:6">
      <c r="D9781" s="32"/>
      <c r="F9781" s="32"/>
    </row>
    <row r="9782" spans="4:6">
      <c r="D9782" s="32"/>
      <c r="F9782" s="32"/>
    </row>
    <row r="9783" spans="4:6">
      <c r="D9783" s="32"/>
      <c r="F9783" s="32"/>
    </row>
    <row r="9784" spans="4:6">
      <c r="D9784" s="32"/>
      <c r="F9784" s="32"/>
    </row>
    <row r="9785" spans="4:6">
      <c r="D9785" s="32"/>
      <c r="F9785" s="32"/>
    </row>
    <row r="9786" spans="4:6">
      <c r="D9786" s="32"/>
      <c r="F9786" s="32"/>
    </row>
    <row r="9787" spans="4:6">
      <c r="D9787" s="32"/>
      <c r="F9787" s="32"/>
    </row>
    <row r="9788" spans="4:6">
      <c r="D9788" s="32"/>
      <c r="F9788" s="32"/>
    </row>
    <row r="9789" spans="4:6">
      <c r="D9789" s="32"/>
      <c r="F9789" s="32"/>
    </row>
    <row r="9790" spans="4:6">
      <c r="D9790" s="32"/>
      <c r="F9790" s="32"/>
    </row>
    <row r="9791" spans="4:6">
      <c r="D9791" s="32"/>
      <c r="F9791" s="32"/>
    </row>
    <row r="9792" spans="4:6">
      <c r="D9792" s="32"/>
      <c r="F9792" s="32"/>
    </row>
    <row r="9793" spans="4:6">
      <c r="D9793" s="32"/>
      <c r="F9793" s="32"/>
    </row>
    <row r="9794" spans="4:6">
      <c r="D9794" s="32"/>
      <c r="F9794" s="32"/>
    </row>
    <row r="9795" spans="4:6">
      <c r="D9795" s="32"/>
      <c r="F9795" s="32"/>
    </row>
    <row r="9796" spans="4:6">
      <c r="D9796" s="32"/>
      <c r="F9796" s="32"/>
    </row>
    <row r="9797" spans="4:6">
      <c r="D9797" s="32"/>
      <c r="F9797" s="32"/>
    </row>
    <row r="9798" spans="4:6">
      <c r="D9798" s="32"/>
      <c r="F9798" s="32"/>
    </row>
    <row r="9799" spans="4:6">
      <c r="D9799" s="32"/>
      <c r="F9799" s="32"/>
    </row>
    <row r="9800" spans="4:6">
      <c r="D9800" s="32"/>
      <c r="F9800" s="32"/>
    </row>
    <row r="9801" spans="4:6">
      <c r="D9801" s="32"/>
      <c r="F9801" s="32"/>
    </row>
    <row r="9802" spans="4:6">
      <c r="D9802" s="32"/>
      <c r="F9802" s="32"/>
    </row>
    <row r="9803" spans="4:6">
      <c r="D9803" s="32"/>
      <c r="F9803" s="32"/>
    </row>
    <row r="9804" spans="4:6">
      <c r="D9804" s="32"/>
      <c r="F9804" s="32"/>
    </row>
    <row r="9805" spans="4:6">
      <c r="D9805" s="32"/>
      <c r="F9805" s="32"/>
    </row>
    <row r="9806" spans="4:6">
      <c r="D9806" s="32"/>
      <c r="F9806" s="32"/>
    </row>
    <row r="9807" spans="4:6">
      <c r="D9807" s="32"/>
      <c r="F9807" s="32"/>
    </row>
    <row r="9808" spans="4:6">
      <c r="D9808" s="32"/>
      <c r="F9808" s="32"/>
    </row>
    <row r="9809" spans="4:6">
      <c r="D9809" s="32"/>
      <c r="F9809" s="32"/>
    </row>
    <row r="9810" spans="4:6">
      <c r="D9810" s="32"/>
      <c r="F9810" s="32"/>
    </row>
    <row r="9811" spans="4:6">
      <c r="D9811" s="32"/>
      <c r="F9811" s="32"/>
    </row>
    <row r="9812" spans="4:6">
      <c r="D9812" s="32"/>
      <c r="F9812" s="32"/>
    </row>
    <row r="9813" spans="4:6">
      <c r="D9813" s="32"/>
      <c r="F9813" s="32"/>
    </row>
    <row r="9814" spans="4:6">
      <c r="D9814" s="32"/>
      <c r="F9814" s="32"/>
    </row>
    <row r="9815" spans="4:6">
      <c r="D9815" s="32"/>
      <c r="F9815" s="32"/>
    </row>
    <row r="9816" spans="4:6">
      <c r="D9816" s="32"/>
      <c r="F9816" s="32"/>
    </row>
    <row r="9817" spans="4:6">
      <c r="D9817" s="32"/>
      <c r="F9817" s="32"/>
    </row>
    <row r="9818" spans="4:6">
      <c r="D9818" s="32"/>
      <c r="F9818" s="32"/>
    </row>
    <row r="9819" spans="4:6">
      <c r="D9819" s="32"/>
      <c r="F9819" s="32"/>
    </row>
    <row r="9820" spans="4:6">
      <c r="D9820" s="32"/>
      <c r="F9820" s="32"/>
    </row>
    <row r="9821" spans="4:6">
      <c r="D9821" s="32"/>
      <c r="F9821" s="32"/>
    </row>
    <row r="9822" spans="4:6">
      <c r="D9822" s="32"/>
      <c r="F9822" s="32"/>
    </row>
    <row r="9823" spans="4:6">
      <c r="D9823" s="32"/>
      <c r="F9823" s="32"/>
    </row>
    <row r="9824" spans="4:6">
      <c r="D9824" s="32"/>
      <c r="F9824" s="32"/>
    </row>
    <row r="9825" spans="4:6">
      <c r="D9825" s="32"/>
      <c r="F9825" s="32"/>
    </row>
    <row r="9826" spans="4:6">
      <c r="D9826" s="32"/>
      <c r="F9826" s="32"/>
    </row>
    <row r="9827" spans="4:6">
      <c r="D9827" s="32"/>
      <c r="F9827" s="32"/>
    </row>
    <row r="9828" spans="4:6">
      <c r="D9828" s="32"/>
      <c r="F9828" s="32"/>
    </row>
    <row r="9829" spans="4:6">
      <c r="D9829" s="32"/>
      <c r="F9829" s="32"/>
    </row>
    <row r="9830" spans="4:6">
      <c r="D9830" s="32"/>
      <c r="F9830" s="32"/>
    </row>
    <row r="9831" spans="4:6">
      <c r="D9831" s="32"/>
      <c r="F9831" s="32"/>
    </row>
    <row r="9832" spans="4:6">
      <c r="D9832" s="32"/>
      <c r="F9832" s="32"/>
    </row>
    <row r="9833" spans="4:6">
      <c r="D9833" s="32"/>
      <c r="F9833" s="32"/>
    </row>
    <row r="9834" spans="4:6">
      <c r="D9834" s="32"/>
      <c r="F9834" s="32"/>
    </row>
    <row r="9835" spans="4:6">
      <c r="D9835" s="32"/>
      <c r="F9835" s="32"/>
    </row>
    <row r="9836" spans="4:6">
      <c r="D9836" s="32"/>
      <c r="F9836" s="32"/>
    </row>
    <row r="9837" spans="4:6">
      <c r="D9837" s="32"/>
      <c r="F9837" s="32"/>
    </row>
    <row r="9838" spans="4:6">
      <c r="D9838" s="32"/>
      <c r="F9838" s="32"/>
    </row>
    <row r="9839" spans="4:6">
      <c r="D9839" s="32"/>
      <c r="F9839" s="32"/>
    </row>
    <row r="9840" spans="4:6">
      <c r="D9840" s="32"/>
      <c r="F9840" s="32"/>
    </row>
    <row r="9841" spans="4:6">
      <c r="D9841" s="32"/>
      <c r="F9841" s="32"/>
    </row>
    <row r="9842" spans="4:6">
      <c r="D9842" s="32"/>
      <c r="F9842" s="32"/>
    </row>
    <row r="9843" spans="4:6">
      <c r="D9843" s="32"/>
      <c r="F9843" s="32"/>
    </row>
    <row r="9844" spans="4:6">
      <c r="D9844" s="32"/>
      <c r="F9844" s="32"/>
    </row>
    <row r="9845" spans="4:6">
      <c r="D9845" s="32"/>
      <c r="F9845" s="32"/>
    </row>
    <row r="9846" spans="4:6">
      <c r="D9846" s="32"/>
      <c r="F9846" s="32"/>
    </row>
    <row r="9847" spans="4:6">
      <c r="D9847" s="32"/>
      <c r="F9847" s="32"/>
    </row>
    <row r="9848" spans="4:6">
      <c r="D9848" s="32"/>
      <c r="F9848" s="32"/>
    </row>
    <row r="9849" spans="4:6">
      <c r="D9849" s="32"/>
      <c r="F9849" s="32"/>
    </row>
    <row r="9850" spans="4:6">
      <c r="D9850" s="32"/>
      <c r="F9850" s="32"/>
    </row>
    <row r="9851" spans="4:6">
      <c r="D9851" s="32"/>
      <c r="F9851" s="32"/>
    </row>
    <row r="9852" spans="4:6">
      <c r="D9852" s="32"/>
      <c r="F9852" s="32"/>
    </row>
    <row r="9853" spans="4:6">
      <c r="D9853" s="32"/>
      <c r="F9853" s="32"/>
    </row>
    <row r="9854" spans="4:6">
      <c r="D9854" s="32"/>
      <c r="F9854" s="32"/>
    </row>
    <row r="9855" spans="4:6">
      <c r="D9855" s="32"/>
      <c r="F9855" s="32"/>
    </row>
    <row r="9856" spans="4:6">
      <c r="D9856" s="32"/>
      <c r="F9856" s="32"/>
    </row>
    <row r="9857" spans="4:6">
      <c r="D9857" s="32"/>
      <c r="F9857" s="32"/>
    </row>
    <row r="9858" spans="4:6">
      <c r="D9858" s="32"/>
      <c r="F9858" s="32"/>
    </row>
    <row r="9859" spans="4:6">
      <c r="D9859" s="32"/>
      <c r="F9859" s="32"/>
    </row>
    <row r="9860" spans="4:6">
      <c r="D9860" s="32"/>
      <c r="F9860" s="32"/>
    </row>
    <row r="9861" spans="4:6">
      <c r="D9861" s="32"/>
      <c r="F9861" s="32"/>
    </row>
    <row r="9862" spans="4:6">
      <c r="D9862" s="32"/>
      <c r="F9862" s="32"/>
    </row>
    <row r="9863" spans="4:6">
      <c r="D9863" s="32"/>
      <c r="F9863" s="32"/>
    </row>
    <row r="9864" spans="4:6">
      <c r="D9864" s="32"/>
      <c r="F9864" s="32"/>
    </row>
    <row r="9865" spans="4:6">
      <c r="D9865" s="32"/>
      <c r="F9865" s="32"/>
    </row>
    <row r="9866" spans="4:6">
      <c r="D9866" s="32"/>
      <c r="F9866" s="32"/>
    </row>
    <row r="9867" spans="4:6">
      <c r="D9867" s="32"/>
      <c r="F9867" s="32"/>
    </row>
    <row r="9868" spans="4:6">
      <c r="D9868" s="32"/>
      <c r="F9868" s="32"/>
    </row>
    <row r="9869" spans="4:6">
      <c r="D9869" s="32"/>
      <c r="F9869" s="32"/>
    </row>
    <row r="9870" spans="4:6">
      <c r="D9870" s="32"/>
      <c r="F9870" s="32"/>
    </row>
    <row r="9871" spans="4:6">
      <c r="D9871" s="32"/>
      <c r="F9871" s="32"/>
    </row>
    <row r="9872" spans="4:6">
      <c r="D9872" s="32"/>
      <c r="F9872" s="32"/>
    </row>
    <row r="9873" spans="4:6">
      <c r="D9873" s="32"/>
      <c r="F9873" s="32"/>
    </row>
    <row r="9874" spans="4:6">
      <c r="D9874" s="32"/>
      <c r="F9874" s="32"/>
    </row>
    <row r="9875" spans="4:6">
      <c r="D9875" s="32"/>
      <c r="F9875" s="32"/>
    </row>
    <row r="9876" spans="4:6">
      <c r="D9876" s="32"/>
      <c r="F9876" s="32"/>
    </row>
    <row r="9877" spans="4:6">
      <c r="D9877" s="32"/>
      <c r="F9877" s="32"/>
    </row>
    <row r="9878" spans="4:6">
      <c r="D9878" s="32"/>
      <c r="F9878" s="32"/>
    </row>
    <row r="9879" spans="4:6">
      <c r="D9879" s="32"/>
      <c r="F9879" s="32"/>
    </row>
    <row r="9880" spans="4:6">
      <c r="D9880" s="32"/>
      <c r="F9880" s="32"/>
    </row>
    <row r="9881" spans="4:6">
      <c r="D9881" s="32"/>
      <c r="F9881" s="32"/>
    </row>
    <row r="9882" spans="4:6">
      <c r="D9882" s="32"/>
      <c r="F9882" s="32"/>
    </row>
    <row r="9883" spans="4:6">
      <c r="D9883" s="32"/>
      <c r="F9883" s="32"/>
    </row>
    <row r="9884" spans="4:6">
      <c r="D9884" s="32"/>
      <c r="F9884" s="32"/>
    </row>
    <row r="9885" spans="4:6">
      <c r="D9885" s="32"/>
      <c r="F9885" s="32"/>
    </row>
    <row r="9886" spans="4:6">
      <c r="D9886" s="32"/>
      <c r="F9886" s="32"/>
    </row>
    <row r="9887" spans="4:6">
      <c r="D9887" s="32"/>
      <c r="F9887" s="32"/>
    </row>
    <row r="9888" spans="4:6">
      <c r="D9888" s="32"/>
      <c r="F9888" s="32"/>
    </row>
    <row r="9889" spans="4:6">
      <c r="D9889" s="32"/>
      <c r="F9889" s="32"/>
    </row>
    <row r="9890" spans="4:6">
      <c r="D9890" s="32"/>
      <c r="F9890" s="32"/>
    </row>
    <row r="9891" spans="4:6">
      <c r="D9891" s="32"/>
      <c r="F9891" s="32"/>
    </row>
    <row r="9892" spans="4:6">
      <c r="D9892" s="32"/>
      <c r="F9892" s="32"/>
    </row>
    <row r="9893" spans="4:6">
      <c r="D9893" s="32"/>
      <c r="F9893" s="32"/>
    </row>
    <row r="9894" spans="4:6">
      <c r="D9894" s="32"/>
      <c r="F9894" s="32"/>
    </row>
    <row r="9895" spans="4:6">
      <c r="D9895" s="32"/>
      <c r="F9895" s="32"/>
    </row>
    <row r="9896" spans="4:6">
      <c r="D9896" s="32"/>
      <c r="F9896" s="32"/>
    </row>
    <row r="9897" spans="4:6">
      <c r="D9897" s="32"/>
      <c r="F9897" s="32"/>
    </row>
    <row r="9898" spans="4:6">
      <c r="D9898" s="32"/>
      <c r="F9898" s="32"/>
    </row>
    <row r="9899" spans="4:6">
      <c r="D9899" s="32"/>
      <c r="F9899" s="32"/>
    </row>
    <row r="9900" spans="4:6">
      <c r="D9900" s="32"/>
      <c r="F9900" s="32"/>
    </row>
    <row r="9901" spans="4:6">
      <c r="D9901" s="32"/>
      <c r="F9901" s="32"/>
    </row>
    <row r="9902" spans="4:6">
      <c r="D9902" s="32"/>
      <c r="F9902" s="32"/>
    </row>
    <row r="9903" spans="4:6">
      <c r="D9903" s="32"/>
      <c r="F9903" s="32"/>
    </row>
    <row r="9904" spans="4:6">
      <c r="D9904" s="32"/>
      <c r="F9904" s="32"/>
    </row>
    <row r="9905" spans="4:6">
      <c r="D9905" s="32"/>
      <c r="F9905" s="32"/>
    </row>
    <row r="9906" spans="4:6">
      <c r="D9906" s="32"/>
      <c r="F9906" s="32"/>
    </row>
    <row r="9907" spans="4:6">
      <c r="D9907" s="32"/>
      <c r="F9907" s="32"/>
    </row>
    <row r="9908" spans="4:6">
      <c r="D9908" s="32"/>
      <c r="F9908" s="32"/>
    </row>
    <row r="9909" spans="4:6">
      <c r="D9909" s="32"/>
      <c r="F9909" s="32"/>
    </row>
    <row r="9910" spans="4:6">
      <c r="D9910" s="32"/>
      <c r="F9910" s="32"/>
    </row>
    <row r="9911" spans="4:6">
      <c r="D9911" s="32"/>
      <c r="F9911" s="32"/>
    </row>
    <row r="9912" spans="4:6">
      <c r="D9912" s="32"/>
      <c r="F9912" s="32"/>
    </row>
    <row r="9913" spans="4:6">
      <c r="D9913" s="32"/>
      <c r="F9913" s="32"/>
    </row>
    <row r="9914" spans="4:6">
      <c r="D9914" s="32"/>
      <c r="F9914" s="32"/>
    </row>
    <row r="9915" spans="4:6">
      <c r="D9915" s="32"/>
      <c r="F9915" s="32"/>
    </row>
    <row r="9916" spans="4:6">
      <c r="D9916" s="32"/>
      <c r="F9916" s="32"/>
    </row>
    <row r="9917" spans="4:6">
      <c r="D9917" s="32"/>
      <c r="F9917" s="32"/>
    </row>
    <row r="9918" spans="4:6">
      <c r="D9918" s="32"/>
      <c r="F9918" s="32"/>
    </row>
    <row r="9919" spans="4:6">
      <c r="D9919" s="32"/>
      <c r="F9919" s="32"/>
    </row>
    <row r="9920" spans="4:6">
      <c r="D9920" s="32"/>
      <c r="F9920" s="32"/>
    </row>
    <row r="9921" spans="4:6">
      <c r="D9921" s="32"/>
      <c r="F9921" s="32"/>
    </row>
    <row r="9922" spans="4:6">
      <c r="D9922" s="32"/>
      <c r="F9922" s="32"/>
    </row>
    <row r="9923" spans="4:6">
      <c r="D9923" s="32"/>
      <c r="F9923" s="32"/>
    </row>
    <row r="9924" spans="4:6">
      <c r="D9924" s="32"/>
      <c r="F9924" s="32"/>
    </row>
    <row r="9925" spans="4:6">
      <c r="D9925" s="32"/>
      <c r="F9925" s="32"/>
    </row>
    <row r="9926" spans="4:6">
      <c r="D9926" s="32"/>
      <c r="F9926" s="32"/>
    </row>
    <row r="9927" spans="4:6">
      <c r="D9927" s="32"/>
      <c r="F9927" s="32"/>
    </row>
    <row r="9928" spans="4:6">
      <c r="D9928" s="32"/>
      <c r="F9928" s="32"/>
    </row>
    <row r="9929" spans="4:6">
      <c r="D9929" s="32"/>
      <c r="F9929" s="32"/>
    </row>
    <row r="9930" spans="4:6">
      <c r="D9930" s="32"/>
      <c r="F9930" s="32"/>
    </row>
    <row r="9931" spans="4:6">
      <c r="D9931" s="32"/>
      <c r="F9931" s="32"/>
    </row>
    <row r="9932" spans="4:6">
      <c r="D9932" s="32"/>
      <c r="F9932" s="32"/>
    </row>
    <row r="9933" spans="4:6">
      <c r="D9933" s="32"/>
      <c r="F9933" s="32"/>
    </row>
    <row r="9934" spans="4:6">
      <c r="D9934" s="32"/>
      <c r="F9934" s="32"/>
    </row>
    <row r="9935" spans="4:6">
      <c r="D9935" s="32"/>
      <c r="F9935" s="32"/>
    </row>
    <row r="9936" spans="4:6">
      <c r="D9936" s="32"/>
      <c r="F9936" s="32"/>
    </row>
    <row r="9937" spans="4:6">
      <c r="D9937" s="32"/>
      <c r="F9937" s="32"/>
    </row>
    <row r="9938" spans="4:6">
      <c r="D9938" s="32"/>
      <c r="F9938" s="32"/>
    </row>
    <row r="9939" spans="4:6">
      <c r="D9939" s="32"/>
      <c r="F9939" s="32"/>
    </row>
    <row r="9940" spans="4:6">
      <c r="D9940" s="32"/>
      <c r="F9940" s="32"/>
    </row>
    <row r="9941" spans="4:6">
      <c r="D9941" s="32"/>
      <c r="F9941" s="32"/>
    </row>
    <row r="9942" spans="4:6">
      <c r="D9942" s="32"/>
      <c r="F9942" s="32"/>
    </row>
    <row r="9943" spans="4:6">
      <c r="D9943" s="32"/>
      <c r="F9943" s="32"/>
    </row>
    <row r="9944" spans="4:6">
      <c r="D9944" s="32"/>
      <c r="F9944" s="32"/>
    </row>
    <row r="9945" spans="4:6">
      <c r="D9945" s="32"/>
      <c r="F9945" s="32"/>
    </row>
    <row r="9946" spans="4:6">
      <c r="D9946" s="32"/>
      <c r="F9946" s="32"/>
    </row>
    <row r="9947" spans="4:6">
      <c r="D9947" s="32"/>
      <c r="F9947" s="32"/>
    </row>
    <row r="9948" spans="4:6">
      <c r="D9948" s="32"/>
      <c r="F9948" s="32"/>
    </row>
    <row r="9949" spans="4:6">
      <c r="D9949" s="32"/>
      <c r="F9949" s="32"/>
    </row>
    <row r="9950" spans="4:6">
      <c r="D9950" s="32"/>
      <c r="F9950" s="32"/>
    </row>
    <row r="9951" spans="4:6">
      <c r="D9951" s="32"/>
      <c r="F9951" s="32"/>
    </row>
    <row r="9952" spans="4:6">
      <c r="D9952" s="32"/>
      <c r="F9952" s="32"/>
    </row>
    <row r="9953" spans="4:6">
      <c r="D9953" s="32"/>
      <c r="F9953" s="32"/>
    </row>
    <row r="9954" spans="4:6">
      <c r="D9954" s="32"/>
      <c r="F9954" s="32"/>
    </row>
    <row r="9955" spans="4:6">
      <c r="D9955" s="32"/>
      <c r="F9955" s="32"/>
    </row>
    <row r="9956" spans="4:6">
      <c r="D9956" s="32"/>
      <c r="F9956" s="32"/>
    </row>
    <row r="9957" spans="4:6">
      <c r="D9957" s="32"/>
      <c r="F9957" s="32"/>
    </row>
    <row r="9958" spans="4:6">
      <c r="D9958" s="32"/>
      <c r="F9958" s="32"/>
    </row>
    <row r="9959" spans="4:6">
      <c r="D9959" s="32"/>
      <c r="F9959" s="32"/>
    </row>
    <row r="9960" spans="4:6">
      <c r="D9960" s="32"/>
      <c r="F9960" s="32"/>
    </row>
    <row r="9961" spans="4:6">
      <c r="D9961" s="32"/>
      <c r="F9961" s="32"/>
    </row>
    <row r="9962" spans="4:6">
      <c r="D9962" s="32"/>
      <c r="F9962" s="32"/>
    </row>
    <row r="9963" spans="4:6">
      <c r="D9963" s="32"/>
      <c r="F9963" s="32"/>
    </row>
    <row r="9964" spans="4:6">
      <c r="D9964" s="32"/>
      <c r="F9964" s="32"/>
    </row>
    <row r="9965" spans="4:6">
      <c r="D9965" s="32"/>
      <c r="F9965" s="32"/>
    </row>
    <row r="9966" spans="4:6">
      <c r="D9966" s="32"/>
      <c r="F9966" s="32"/>
    </row>
    <row r="9967" spans="4:6">
      <c r="D9967" s="32"/>
      <c r="F9967" s="32"/>
    </row>
    <row r="9968" spans="4:6">
      <c r="D9968" s="32"/>
      <c r="F9968" s="32"/>
    </row>
    <row r="9969" spans="4:6">
      <c r="D9969" s="32"/>
      <c r="F9969" s="32"/>
    </row>
    <row r="9970" spans="4:6">
      <c r="D9970" s="32"/>
      <c r="F9970" s="32"/>
    </row>
    <row r="9971" spans="4:6">
      <c r="D9971" s="32"/>
      <c r="F9971" s="32"/>
    </row>
    <row r="9972" spans="4:6">
      <c r="D9972" s="32"/>
      <c r="F9972" s="32"/>
    </row>
    <row r="9973" spans="4:6">
      <c r="D9973" s="32"/>
      <c r="F9973" s="32"/>
    </row>
    <row r="9974" spans="4:6">
      <c r="D9974" s="32"/>
      <c r="F9974" s="32"/>
    </row>
    <row r="9975" spans="4:6">
      <c r="D9975" s="32"/>
      <c r="F9975" s="32"/>
    </row>
    <row r="9976" spans="4:6">
      <c r="D9976" s="32"/>
      <c r="F9976" s="32"/>
    </row>
    <row r="9977" spans="4:6">
      <c r="D9977" s="32"/>
      <c r="F9977" s="32"/>
    </row>
    <row r="9978" spans="4:6">
      <c r="D9978" s="32"/>
      <c r="F9978" s="32"/>
    </row>
    <row r="9979" spans="4:6">
      <c r="D9979" s="32"/>
      <c r="F9979" s="32"/>
    </row>
    <row r="9980" spans="4:6">
      <c r="D9980" s="32"/>
      <c r="F9980" s="32"/>
    </row>
    <row r="9981" spans="4:6">
      <c r="D9981" s="32"/>
      <c r="F9981" s="32"/>
    </row>
    <row r="9982" spans="4:6">
      <c r="D9982" s="32"/>
      <c r="F9982" s="32"/>
    </row>
    <row r="9983" spans="4:6">
      <c r="D9983" s="32"/>
      <c r="F9983" s="32"/>
    </row>
    <row r="9984" spans="4:6">
      <c r="D9984" s="32"/>
      <c r="F9984" s="32"/>
    </row>
    <row r="9985" spans="4:6">
      <c r="D9985" s="32"/>
      <c r="F9985" s="32"/>
    </row>
    <row r="9986" spans="4:6">
      <c r="D9986" s="32"/>
      <c r="F9986" s="32"/>
    </row>
    <row r="9987" spans="4:6">
      <c r="D9987" s="32"/>
      <c r="F9987" s="32"/>
    </row>
    <row r="9988" spans="4:6">
      <c r="D9988" s="32"/>
      <c r="F9988" s="32"/>
    </row>
    <row r="9989" spans="4:6">
      <c r="D9989" s="32"/>
      <c r="F9989" s="32"/>
    </row>
    <row r="9990" spans="4:6">
      <c r="D9990" s="32"/>
      <c r="F9990" s="32"/>
    </row>
    <row r="9991" spans="4:6">
      <c r="D9991" s="32"/>
      <c r="F9991" s="32"/>
    </row>
    <row r="9992" spans="4:6">
      <c r="D9992" s="32"/>
      <c r="F9992" s="32"/>
    </row>
    <row r="9993" spans="4:6">
      <c r="D9993" s="32"/>
      <c r="F9993" s="32"/>
    </row>
    <row r="9994" spans="4:6">
      <c r="D9994" s="32"/>
      <c r="F9994" s="32"/>
    </row>
    <row r="9995" spans="4:6">
      <c r="D9995" s="32"/>
      <c r="F9995" s="32"/>
    </row>
    <row r="9996" spans="4:6">
      <c r="D9996" s="32"/>
      <c r="F9996" s="32"/>
    </row>
    <row r="9997" spans="4:6">
      <c r="D9997" s="32"/>
      <c r="F9997" s="32"/>
    </row>
    <row r="9998" spans="4:6">
      <c r="D9998" s="32"/>
      <c r="F9998" s="32"/>
    </row>
    <row r="9999" spans="4:6">
      <c r="D9999" s="32"/>
      <c r="F9999" s="32"/>
    </row>
    <row r="10000" spans="4:6">
      <c r="D10000" s="32"/>
      <c r="F10000" s="32"/>
    </row>
    <row r="10001" spans="4:6">
      <c r="D10001" s="32"/>
      <c r="F10001" s="32"/>
    </row>
    <row r="10002" spans="4:6">
      <c r="D10002" s="32"/>
      <c r="F10002" s="32"/>
    </row>
    <row r="10003" spans="4:6">
      <c r="D10003" s="32"/>
      <c r="F10003" s="32"/>
    </row>
    <row r="10004" spans="4:6">
      <c r="D10004" s="32"/>
      <c r="F10004" s="32"/>
    </row>
    <row r="10005" spans="4:6">
      <c r="D10005" s="32"/>
      <c r="F10005" s="32"/>
    </row>
    <row r="10006" spans="4:6">
      <c r="D10006" s="32"/>
      <c r="F10006" s="32"/>
    </row>
    <row r="10007" spans="4:6">
      <c r="D10007" s="32"/>
      <c r="F10007" s="32"/>
    </row>
    <row r="10008" spans="4:6">
      <c r="D10008" s="32"/>
      <c r="F10008" s="32"/>
    </row>
    <row r="10009" spans="4:6">
      <c r="D10009" s="32"/>
      <c r="F10009" s="32"/>
    </row>
    <row r="10010" spans="4:6">
      <c r="D10010" s="32"/>
      <c r="F10010" s="32"/>
    </row>
    <row r="10011" spans="4:6">
      <c r="D10011" s="32"/>
      <c r="F10011" s="32"/>
    </row>
    <row r="10012" spans="4:6">
      <c r="D10012" s="32"/>
      <c r="F10012" s="32"/>
    </row>
    <row r="10013" spans="4:6">
      <c r="D10013" s="32"/>
      <c r="F10013" s="32"/>
    </row>
    <row r="10014" spans="4:6">
      <c r="D10014" s="32"/>
      <c r="F10014" s="32"/>
    </row>
    <row r="10015" spans="4:6">
      <c r="D10015" s="32"/>
      <c r="F10015" s="32"/>
    </row>
    <row r="10016" spans="4:6">
      <c r="D10016" s="32"/>
      <c r="F10016" s="32"/>
    </row>
    <row r="10017" spans="4:6">
      <c r="D10017" s="32"/>
      <c r="F10017" s="32"/>
    </row>
    <row r="10018" spans="4:6">
      <c r="D10018" s="32"/>
      <c r="F10018" s="32"/>
    </row>
    <row r="10019" spans="4:6">
      <c r="D10019" s="32"/>
      <c r="F10019" s="32"/>
    </row>
    <row r="10020" spans="4:6">
      <c r="D10020" s="32"/>
      <c r="F10020" s="32"/>
    </row>
    <row r="10021" spans="4:6">
      <c r="D10021" s="32"/>
      <c r="F10021" s="32"/>
    </row>
    <row r="10022" spans="4:6">
      <c r="D10022" s="32"/>
      <c r="F10022" s="32"/>
    </row>
    <row r="10023" spans="4:6">
      <c r="D10023" s="32"/>
      <c r="F10023" s="32"/>
    </row>
    <row r="10024" spans="4:6">
      <c r="D10024" s="32"/>
      <c r="F10024" s="32"/>
    </row>
    <row r="10025" spans="4:6">
      <c r="D10025" s="32"/>
      <c r="F10025" s="32"/>
    </row>
    <row r="10026" spans="4:6">
      <c r="D10026" s="32"/>
      <c r="F10026" s="32"/>
    </row>
    <row r="10027" spans="4:6">
      <c r="D10027" s="32"/>
      <c r="F10027" s="32"/>
    </row>
    <row r="10028" spans="4:6">
      <c r="D10028" s="32"/>
      <c r="F10028" s="32"/>
    </row>
    <row r="10029" spans="4:6">
      <c r="D10029" s="32"/>
      <c r="F10029" s="32"/>
    </row>
    <row r="10030" spans="4:6">
      <c r="D10030" s="32"/>
      <c r="F10030" s="32"/>
    </row>
    <row r="10031" spans="4:6">
      <c r="D10031" s="32"/>
      <c r="F10031" s="32"/>
    </row>
    <row r="10032" spans="4:6">
      <c r="D10032" s="32"/>
      <c r="F10032" s="32"/>
    </row>
    <row r="10033" spans="4:6">
      <c r="D10033" s="32"/>
      <c r="F10033" s="32"/>
    </row>
    <row r="10034" spans="4:6">
      <c r="D10034" s="32"/>
      <c r="F10034" s="32"/>
    </row>
    <row r="10035" spans="4:6">
      <c r="D10035" s="32"/>
      <c r="F10035" s="32"/>
    </row>
    <row r="10036" spans="4:6">
      <c r="D10036" s="32"/>
      <c r="F10036" s="32"/>
    </row>
    <row r="10037" spans="4:6">
      <c r="D10037" s="32"/>
      <c r="F10037" s="32"/>
    </row>
    <row r="10038" spans="4:6">
      <c r="D10038" s="32"/>
      <c r="F10038" s="32"/>
    </row>
    <row r="10039" spans="4:6">
      <c r="D10039" s="32"/>
      <c r="F10039" s="32"/>
    </row>
    <row r="10040" spans="4:6">
      <c r="D10040" s="32"/>
      <c r="F10040" s="32"/>
    </row>
    <row r="10041" spans="4:6">
      <c r="D10041" s="32"/>
      <c r="F10041" s="32"/>
    </row>
    <row r="10042" spans="4:6">
      <c r="D10042" s="32"/>
      <c r="F10042" s="32"/>
    </row>
    <row r="10043" spans="4:6">
      <c r="D10043" s="32"/>
      <c r="F10043" s="32"/>
    </row>
    <row r="10044" spans="4:6">
      <c r="D10044" s="32"/>
      <c r="F10044" s="32"/>
    </row>
    <row r="10045" spans="4:6">
      <c r="D10045" s="32"/>
      <c r="F10045" s="32"/>
    </row>
    <row r="10046" spans="4:6">
      <c r="D10046" s="32"/>
      <c r="F10046" s="32"/>
    </row>
    <row r="10047" spans="4:6">
      <c r="D10047" s="32"/>
      <c r="F10047" s="32"/>
    </row>
    <row r="10048" spans="4:6">
      <c r="D10048" s="32"/>
      <c r="F10048" s="32"/>
    </row>
    <row r="10049" spans="4:6">
      <c r="D10049" s="32"/>
      <c r="F10049" s="32"/>
    </row>
    <row r="10050" spans="4:6">
      <c r="D10050" s="32"/>
      <c r="F10050" s="32"/>
    </row>
    <row r="10051" spans="4:6">
      <c r="D10051" s="32"/>
      <c r="F10051" s="32"/>
    </row>
    <row r="10052" spans="4:6">
      <c r="D10052" s="32"/>
      <c r="F10052" s="32"/>
    </row>
    <row r="10053" spans="4:6">
      <c r="D10053" s="32"/>
      <c r="F10053" s="32"/>
    </row>
    <row r="10054" spans="4:6">
      <c r="D10054" s="32"/>
      <c r="F10054" s="32"/>
    </row>
    <row r="10055" spans="4:6">
      <c r="D10055" s="32"/>
      <c r="F10055" s="32"/>
    </row>
    <row r="10056" spans="4:6">
      <c r="D10056" s="32"/>
      <c r="F10056" s="32"/>
    </row>
    <row r="10057" spans="4:6">
      <c r="D10057" s="32"/>
      <c r="F10057" s="32"/>
    </row>
    <row r="10058" spans="4:6">
      <c r="D10058" s="32"/>
      <c r="F10058" s="32"/>
    </row>
    <row r="10059" spans="4:6">
      <c r="D10059" s="32"/>
      <c r="F10059" s="32"/>
    </row>
    <row r="10060" spans="4:6">
      <c r="D10060" s="32"/>
      <c r="F10060" s="32"/>
    </row>
    <row r="10061" spans="4:6">
      <c r="D10061" s="32"/>
      <c r="F10061" s="32"/>
    </row>
    <row r="10062" spans="4:6">
      <c r="D10062" s="32"/>
      <c r="F10062" s="32"/>
    </row>
    <row r="10063" spans="4:6">
      <c r="D10063" s="32"/>
      <c r="F10063" s="32"/>
    </row>
    <row r="10064" spans="4:6">
      <c r="D10064" s="32"/>
      <c r="F10064" s="32"/>
    </row>
    <row r="10065" spans="4:6">
      <c r="D10065" s="32"/>
      <c r="F10065" s="32"/>
    </row>
    <row r="10066" spans="4:6">
      <c r="D10066" s="32"/>
      <c r="F10066" s="32"/>
    </row>
    <row r="10067" spans="4:6">
      <c r="D10067" s="32"/>
      <c r="F10067" s="32"/>
    </row>
    <row r="10068" spans="4:6">
      <c r="D10068" s="32"/>
      <c r="F10068" s="32"/>
    </row>
    <row r="10069" spans="4:6">
      <c r="D10069" s="32"/>
      <c r="F10069" s="32"/>
    </row>
    <row r="10070" spans="4:6">
      <c r="D10070" s="32"/>
      <c r="F10070" s="32"/>
    </row>
    <row r="10071" spans="4:6">
      <c r="D10071" s="32"/>
      <c r="F10071" s="32"/>
    </row>
    <row r="10072" spans="4:6">
      <c r="D10072" s="32"/>
      <c r="F10072" s="32"/>
    </row>
    <row r="10073" spans="4:6">
      <c r="D10073" s="32"/>
      <c r="F10073" s="32"/>
    </row>
    <row r="10074" spans="4:6">
      <c r="D10074" s="32"/>
      <c r="F10074" s="32"/>
    </row>
    <row r="10075" spans="4:6">
      <c r="D10075" s="32"/>
      <c r="F10075" s="32"/>
    </row>
    <row r="10076" spans="4:6">
      <c r="D10076" s="32"/>
      <c r="F10076" s="32"/>
    </row>
    <row r="10077" spans="4:6">
      <c r="D10077" s="32"/>
      <c r="F10077" s="32"/>
    </row>
    <row r="10078" spans="4:6">
      <c r="D10078" s="32"/>
      <c r="F10078" s="32"/>
    </row>
    <row r="10079" spans="4:6">
      <c r="D10079" s="32"/>
      <c r="F10079" s="32"/>
    </row>
    <row r="10080" spans="4:6">
      <c r="D10080" s="32"/>
      <c r="F10080" s="32"/>
    </row>
    <row r="10081" spans="4:6">
      <c r="D10081" s="32"/>
      <c r="F10081" s="32"/>
    </row>
    <row r="10082" spans="4:6">
      <c r="D10082" s="32"/>
      <c r="F10082" s="32"/>
    </row>
    <row r="10083" spans="4:6">
      <c r="D10083" s="32"/>
      <c r="F10083" s="32"/>
    </row>
    <row r="10084" spans="4:6">
      <c r="D10084" s="32"/>
      <c r="F10084" s="32"/>
    </row>
    <row r="10085" spans="4:6">
      <c r="D10085" s="32"/>
      <c r="F10085" s="32"/>
    </row>
    <row r="10086" spans="4:6">
      <c r="D10086" s="32"/>
      <c r="F10086" s="32"/>
    </row>
    <row r="10087" spans="4:6">
      <c r="D10087" s="32"/>
      <c r="F10087" s="32"/>
    </row>
    <row r="10088" spans="4:6">
      <c r="D10088" s="32"/>
      <c r="F10088" s="32"/>
    </row>
    <row r="10089" spans="4:6">
      <c r="D10089" s="32"/>
      <c r="F10089" s="32"/>
    </row>
    <row r="10090" spans="4:6">
      <c r="D10090" s="32"/>
      <c r="F10090" s="32"/>
    </row>
    <row r="10091" spans="4:6">
      <c r="D10091" s="32"/>
      <c r="F10091" s="32"/>
    </row>
    <row r="10092" spans="4:6">
      <c r="D10092" s="32"/>
      <c r="F10092" s="32"/>
    </row>
    <row r="10093" spans="4:6">
      <c r="D10093" s="32"/>
      <c r="F10093" s="32"/>
    </row>
    <row r="10094" spans="4:6">
      <c r="D10094" s="32"/>
      <c r="F10094" s="32"/>
    </row>
    <row r="10095" spans="4:6">
      <c r="D10095" s="32"/>
      <c r="F10095" s="32"/>
    </row>
    <row r="10096" spans="4:6">
      <c r="D10096" s="32"/>
      <c r="F10096" s="32"/>
    </row>
    <row r="10097" spans="4:6">
      <c r="D10097" s="32"/>
      <c r="F10097" s="32"/>
    </row>
    <row r="10098" spans="4:6">
      <c r="D10098" s="32"/>
      <c r="F10098" s="32"/>
    </row>
    <row r="10099" spans="4:6">
      <c r="D10099" s="32"/>
      <c r="F10099" s="32"/>
    </row>
    <row r="10100" spans="4:6">
      <c r="D10100" s="32"/>
      <c r="F10100" s="32"/>
    </row>
    <row r="10101" spans="4:6">
      <c r="D10101" s="32"/>
      <c r="F10101" s="32"/>
    </row>
    <row r="10102" spans="4:6">
      <c r="D10102" s="32"/>
      <c r="F10102" s="32"/>
    </row>
    <row r="10103" spans="4:6">
      <c r="D10103" s="32"/>
      <c r="F10103" s="32"/>
    </row>
    <row r="10104" spans="4:6">
      <c r="D10104" s="32"/>
      <c r="F10104" s="32"/>
    </row>
    <row r="10105" spans="4:6">
      <c r="D10105" s="32"/>
      <c r="F10105" s="32"/>
    </row>
    <row r="10106" spans="4:6">
      <c r="D10106" s="32"/>
      <c r="F10106" s="32"/>
    </row>
    <row r="10107" spans="4:6">
      <c r="D10107" s="32"/>
      <c r="F10107" s="32"/>
    </row>
    <row r="10108" spans="4:6">
      <c r="D10108" s="32"/>
      <c r="F10108" s="32"/>
    </row>
    <row r="10109" spans="4:6">
      <c r="D10109" s="32"/>
      <c r="F10109" s="32"/>
    </row>
    <row r="10110" spans="4:6">
      <c r="D10110" s="32"/>
      <c r="F10110" s="32"/>
    </row>
    <row r="10111" spans="4:6">
      <c r="D10111" s="32"/>
      <c r="F10111" s="32"/>
    </row>
    <row r="10112" spans="4:6">
      <c r="D10112" s="32"/>
      <c r="F10112" s="32"/>
    </row>
    <row r="10113" spans="4:6">
      <c r="D10113" s="32"/>
      <c r="F10113" s="32"/>
    </row>
    <row r="10114" spans="4:6">
      <c r="D10114" s="32"/>
      <c r="F10114" s="32"/>
    </row>
    <row r="10115" spans="4:6">
      <c r="D10115" s="32"/>
      <c r="F10115" s="32"/>
    </row>
    <row r="10116" spans="4:6">
      <c r="D10116" s="32"/>
      <c r="F10116" s="32"/>
    </row>
    <row r="10117" spans="4:6">
      <c r="D10117" s="32"/>
      <c r="F10117" s="32"/>
    </row>
    <row r="10118" spans="4:6">
      <c r="D10118" s="32"/>
      <c r="F10118" s="32"/>
    </row>
    <row r="10119" spans="4:6">
      <c r="D10119" s="32"/>
      <c r="F10119" s="32"/>
    </row>
    <row r="10120" spans="4:6">
      <c r="D10120" s="32"/>
      <c r="F10120" s="32"/>
    </row>
    <row r="10121" spans="4:6">
      <c r="D10121" s="32"/>
      <c r="F10121" s="32"/>
    </row>
    <row r="10122" spans="4:6">
      <c r="D10122" s="32"/>
      <c r="F10122" s="32"/>
    </row>
    <row r="10123" spans="4:6">
      <c r="D10123" s="32"/>
      <c r="F10123" s="32"/>
    </row>
    <row r="10124" spans="4:6">
      <c r="D10124" s="32"/>
      <c r="F10124" s="32"/>
    </row>
    <row r="10125" spans="4:6">
      <c r="D10125" s="32"/>
      <c r="F10125" s="32"/>
    </row>
    <row r="10126" spans="4:6">
      <c r="D10126" s="32"/>
      <c r="F10126" s="32"/>
    </row>
    <row r="10127" spans="4:6">
      <c r="D10127" s="32"/>
      <c r="F10127" s="32"/>
    </row>
    <row r="10128" spans="4:6">
      <c r="D10128" s="32"/>
      <c r="F10128" s="32"/>
    </row>
    <row r="10129" spans="4:6">
      <c r="D10129" s="32"/>
      <c r="F10129" s="32"/>
    </row>
    <row r="10130" spans="4:6">
      <c r="D10130" s="32"/>
      <c r="F10130" s="32"/>
    </row>
    <row r="10131" spans="4:6">
      <c r="D10131" s="32"/>
      <c r="F10131" s="32"/>
    </row>
    <row r="10132" spans="4:6">
      <c r="D10132" s="32"/>
      <c r="F10132" s="32"/>
    </row>
    <row r="10133" spans="4:6">
      <c r="D10133" s="32"/>
      <c r="F10133" s="32"/>
    </row>
    <row r="10134" spans="4:6">
      <c r="D10134" s="32"/>
      <c r="F10134" s="32"/>
    </row>
    <row r="10135" spans="4:6">
      <c r="D10135" s="32"/>
      <c r="F10135" s="32"/>
    </row>
    <row r="10136" spans="4:6">
      <c r="D10136" s="32"/>
      <c r="F10136" s="32"/>
    </row>
    <row r="10137" spans="4:6">
      <c r="D10137" s="32"/>
      <c r="F10137" s="32"/>
    </row>
    <row r="10138" spans="4:6">
      <c r="D10138" s="32"/>
      <c r="F10138" s="32"/>
    </row>
    <row r="10139" spans="4:6">
      <c r="D10139" s="32"/>
      <c r="F10139" s="32"/>
    </row>
    <row r="10140" spans="4:6">
      <c r="D10140" s="32"/>
      <c r="F10140" s="32"/>
    </row>
    <row r="10141" spans="4:6">
      <c r="D10141" s="32"/>
      <c r="F10141" s="32"/>
    </row>
    <row r="10142" spans="4:6">
      <c r="D10142" s="32"/>
      <c r="F10142" s="32"/>
    </row>
    <row r="10143" spans="4:6">
      <c r="D10143" s="32"/>
      <c r="F10143" s="32"/>
    </row>
    <row r="10144" spans="4:6">
      <c r="D10144" s="32"/>
      <c r="F10144" s="32"/>
    </row>
    <row r="10145" spans="4:6">
      <c r="D10145" s="32"/>
      <c r="F10145" s="32"/>
    </row>
    <row r="10146" spans="4:6">
      <c r="D10146" s="32"/>
      <c r="F10146" s="32"/>
    </row>
    <row r="10147" spans="4:6">
      <c r="D10147" s="32"/>
      <c r="F10147" s="32"/>
    </row>
    <row r="10148" spans="4:6">
      <c r="D10148" s="32"/>
      <c r="F10148" s="32"/>
    </row>
    <row r="10149" spans="4:6">
      <c r="D10149" s="32"/>
      <c r="F10149" s="32"/>
    </row>
    <row r="10150" spans="4:6">
      <c r="D10150" s="32"/>
      <c r="F10150" s="32"/>
    </row>
    <row r="10151" spans="4:6">
      <c r="D10151" s="32"/>
      <c r="F10151" s="32"/>
    </row>
    <row r="10152" spans="4:6">
      <c r="D10152" s="32"/>
      <c r="F10152" s="32"/>
    </row>
    <row r="10153" spans="4:6">
      <c r="D10153" s="32"/>
      <c r="F10153" s="32"/>
    </row>
    <row r="10154" spans="4:6">
      <c r="D10154" s="32"/>
      <c r="F10154" s="32"/>
    </row>
    <row r="10155" spans="4:6">
      <c r="D10155" s="32"/>
      <c r="F10155" s="32"/>
    </row>
    <row r="10156" spans="4:6">
      <c r="D10156" s="32"/>
      <c r="F10156" s="32"/>
    </row>
    <row r="10157" spans="4:6">
      <c r="D10157" s="32"/>
      <c r="F10157" s="32"/>
    </row>
    <row r="10158" spans="4:6">
      <c r="D10158" s="32"/>
      <c r="F10158" s="32"/>
    </row>
    <row r="10159" spans="4:6">
      <c r="D10159" s="32"/>
      <c r="F10159" s="32"/>
    </row>
    <row r="10160" spans="4:6">
      <c r="D10160" s="32"/>
      <c r="F10160" s="32"/>
    </row>
    <row r="10161" spans="4:6">
      <c r="D10161" s="32"/>
      <c r="F10161" s="32"/>
    </row>
    <row r="10162" spans="4:6">
      <c r="D10162" s="32"/>
      <c r="F10162" s="32"/>
    </row>
    <row r="10163" spans="4:6">
      <c r="D10163" s="32"/>
      <c r="F10163" s="32"/>
    </row>
    <row r="10164" spans="4:6">
      <c r="D10164" s="32"/>
      <c r="F10164" s="32"/>
    </row>
    <row r="10165" spans="4:6">
      <c r="D10165" s="32"/>
      <c r="F10165" s="32"/>
    </row>
    <row r="10166" spans="4:6">
      <c r="D10166" s="32"/>
      <c r="F10166" s="32"/>
    </row>
    <row r="10167" spans="4:6">
      <c r="D10167" s="32"/>
      <c r="F10167" s="32"/>
    </row>
    <row r="10168" spans="4:6">
      <c r="D10168" s="32"/>
      <c r="F10168" s="32"/>
    </row>
    <row r="10169" spans="4:6">
      <c r="D10169" s="32"/>
      <c r="F10169" s="32"/>
    </row>
    <row r="10170" spans="4:6">
      <c r="D10170" s="32"/>
      <c r="F10170" s="32"/>
    </row>
    <row r="10171" spans="4:6">
      <c r="D10171" s="32"/>
      <c r="F10171" s="32"/>
    </row>
    <row r="10172" spans="4:6">
      <c r="D10172" s="32"/>
      <c r="F10172" s="32"/>
    </row>
    <row r="10173" spans="4:6">
      <c r="D10173" s="32"/>
      <c r="F10173" s="32"/>
    </row>
    <row r="10174" spans="4:6">
      <c r="D10174" s="32"/>
      <c r="F10174" s="32"/>
    </row>
    <row r="10175" spans="4:6">
      <c r="D10175" s="32"/>
      <c r="F10175" s="32"/>
    </row>
    <row r="10176" spans="4:6">
      <c r="D10176" s="32"/>
      <c r="F10176" s="32"/>
    </row>
    <row r="10177" spans="4:6">
      <c r="D10177" s="32"/>
      <c r="F10177" s="32"/>
    </row>
    <row r="10178" spans="4:6">
      <c r="D10178" s="32"/>
      <c r="F10178" s="32"/>
    </row>
    <row r="10179" spans="4:6">
      <c r="D10179" s="32"/>
      <c r="F10179" s="32"/>
    </row>
    <row r="10180" spans="4:6">
      <c r="D10180" s="32"/>
      <c r="F10180" s="32"/>
    </row>
    <row r="10181" spans="4:6">
      <c r="D10181" s="32"/>
      <c r="F10181" s="32"/>
    </row>
    <row r="10182" spans="4:6">
      <c r="D10182" s="32"/>
      <c r="F10182" s="32"/>
    </row>
    <row r="10183" spans="4:6">
      <c r="D10183" s="32"/>
      <c r="F10183" s="32"/>
    </row>
    <row r="10184" spans="4:6">
      <c r="D10184" s="32"/>
      <c r="F10184" s="32"/>
    </row>
    <row r="10185" spans="4:6">
      <c r="D10185" s="32"/>
      <c r="F10185" s="32"/>
    </row>
    <row r="10186" spans="4:6">
      <c r="D10186" s="32"/>
      <c r="F10186" s="32"/>
    </row>
    <row r="10187" spans="4:6">
      <c r="D10187" s="32"/>
      <c r="F10187" s="32"/>
    </row>
    <row r="10188" spans="4:6">
      <c r="D10188" s="32"/>
      <c r="F10188" s="32"/>
    </row>
    <row r="10189" spans="4:6">
      <c r="D10189" s="32"/>
      <c r="F10189" s="32"/>
    </row>
    <row r="10190" spans="4:6">
      <c r="D10190" s="32"/>
      <c r="F10190" s="32"/>
    </row>
    <row r="10191" spans="4:6">
      <c r="D10191" s="32"/>
      <c r="F10191" s="32"/>
    </row>
    <row r="10192" spans="4:6">
      <c r="D10192" s="32"/>
      <c r="F10192" s="32"/>
    </row>
    <row r="10193" spans="4:6">
      <c r="D10193" s="32"/>
      <c r="F10193" s="32"/>
    </row>
    <row r="10194" spans="4:6">
      <c r="D10194" s="32"/>
      <c r="F10194" s="32"/>
    </row>
    <row r="10195" spans="4:6">
      <c r="D10195" s="32"/>
      <c r="F10195" s="32"/>
    </row>
    <row r="10196" spans="4:6">
      <c r="D10196" s="32"/>
      <c r="F10196" s="32"/>
    </row>
    <row r="10197" spans="4:6">
      <c r="D10197" s="32"/>
      <c r="F10197" s="32"/>
    </row>
    <row r="10198" spans="4:6">
      <c r="D10198" s="32"/>
      <c r="F10198" s="32"/>
    </row>
    <row r="10199" spans="4:6">
      <c r="D10199" s="32"/>
      <c r="F10199" s="32"/>
    </row>
    <row r="10200" spans="4:6">
      <c r="D10200" s="32"/>
      <c r="F10200" s="32"/>
    </row>
    <row r="10201" spans="4:6">
      <c r="D10201" s="32"/>
      <c r="F10201" s="32"/>
    </row>
    <row r="10202" spans="4:6">
      <c r="D10202" s="32"/>
      <c r="F10202" s="32"/>
    </row>
    <row r="10203" spans="4:6">
      <c r="D10203" s="32"/>
      <c r="F10203" s="32"/>
    </row>
    <row r="10204" spans="4:6">
      <c r="D10204" s="32"/>
      <c r="F10204" s="32"/>
    </row>
    <row r="10205" spans="4:6">
      <c r="D10205" s="32"/>
      <c r="F10205" s="32"/>
    </row>
    <row r="10206" spans="4:6">
      <c r="D10206" s="32"/>
      <c r="F10206" s="32"/>
    </row>
    <row r="10207" spans="4:6">
      <c r="D10207" s="32"/>
      <c r="F10207" s="32"/>
    </row>
    <row r="10208" spans="4:6">
      <c r="D10208" s="32"/>
      <c r="F10208" s="32"/>
    </row>
    <row r="10209" spans="4:6">
      <c r="D10209" s="32"/>
      <c r="F10209" s="32"/>
    </row>
    <row r="10210" spans="4:6">
      <c r="D10210" s="32"/>
      <c r="F10210" s="32"/>
    </row>
    <row r="10211" spans="4:6">
      <c r="D10211" s="32"/>
      <c r="F10211" s="32"/>
    </row>
    <row r="10212" spans="4:6">
      <c r="D10212" s="32"/>
      <c r="F10212" s="32"/>
    </row>
    <row r="10213" spans="4:6">
      <c r="D10213" s="32"/>
      <c r="F10213" s="32"/>
    </row>
    <row r="10214" spans="4:6">
      <c r="D10214" s="32"/>
      <c r="F10214" s="32"/>
    </row>
    <row r="10215" spans="4:6">
      <c r="D10215" s="32"/>
      <c r="F10215" s="32"/>
    </row>
    <row r="10216" spans="4:6">
      <c r="D10216" s="32"/>
      <c r="F10216" s="32"/>
    </row>
    <row r="10217" spans="4:6">
      <c r="D10217" s="32"/>
      <c r="F10217" s="32"/>
    </row>
    <row r="10218" spans="4:6">
      <c r="D10218" s="32"/>
      <c r="F10218" s="32"/>
    </row>
    <row r="10219" spans="4:6">
      <c r="D10219" s="32"/>
      <c r="F10219" s="32"/>
    </row>
    <row r="10220" spans="4:6">
      <c r="D10220" s="32"/>
      <c r="F10220" s="32"/>
    </row>
    <row r="10221" spans="4:6">
      <c r="D10221" s="32"/>
      <c r="F10221" s="32"/>
    </row>
    <row r="10222" spans="4:6">
      <c r="D10222" s="32"/>
      <c r="F10222" s="32"/>
    </row>
    <row r="10223" spans="4:6">
      <c r="D10223" s="32"/>
      <c r="F10223" s="32"/>
    </row>
    <row r="10224" spans="4:6">
      <c r="D10224" s="32"/>
      <c r="F10224" s="32"/>
    </row>
    <row r="10225" spans="4:6">
      <c r="D10225" s="32"/>
      <c r="F10225" s="32"/>
    </row>
    <row r="10226" spans="4:6">
      <c r="D10226" s="32"/>
      <c r="F10226" s="32"/>
    </row>
    <row r="10227" spans="4:6">
      <c r="D10227" s="32"/>
      <c r="F10227" s="32"/>
    </row>
    <row r="10228" spans="4:6">
      <c r="D10228" s="32"/>
      <c r="F10228" s="32"/>
    </row>
    <row r="10229" spans="4:6">
      <c r="D10229" s="32"/>
      <c r="F10229" s="32"/>
    </row>
    <row r="10230" spans="4:6">
      <c r="D10230" s="32"/>
      <c r="F10230" s="32"/>
    </row>
    <row r="10231" spans="4:6">
      <c r="D10231" s="32"/>
      <c r="F10231" s="32"/>
    </row>
    <row r="10232" spans="4:6">
      <c r="D10232" s="32"/>
      <c r="F10232" s="32"/>
    </row>
    <row r="10233" spans="4:6">
      <c r="D10233" s="32"/>
      <c r="F10233" s="32"/>
    </row>
    <row r="10234" spans="4:6">
      <c r="D10234" s="32"/>
      <c r="F10234" s="32"/>
    </row>
    <row r="10235" spans="4:6">
      <c r="D10235" s="32"/>
      <c r="F10235" s="32"/>
    </row>
    <row r="10236" spans="4:6">
      <c r="D10236" s="32"/>
      <c r="F10236" s="32"/>
    </row>
    <row r="10237" spans="4:6">
      <c r="D10237" s="32"/>
      <c r="F10237" s="32"/>
    </row>
    <row r="10238" spans="4:6">
      <c r="D10238" s="32"/>
      <c r="F10238" s="32"/>
    </row>
    <row r="10239" spans="4:6">
      <c r="D10239" s="32"/>
      <c r="F10239" s="32"/>
    </row>
    <row r="10240" spans="4:6">
      <c r="D10240" s="32"/>
      <c r="F10240" s="32"/>
    </row>
    <row r="10241" spans="4:6">
      <c r="D10241" s="32"/>
      <c r="F10241" s="32"/>
    </row>
    <row r="10242" spans="4:6">
      <c r="D10242" s="32"/>
      <c r="F10242" s="32"/>
    </row>
    <row r="10243" spans="4:6">
      <c r="D10243" s="32"/>
      <c r="F10243" s="32"/>
    </row>
    <row r="10244" spans="4:6">
      <c r="D10244" s="32"/>
      <c r="F10244" s="32"/>
    </row>
    <row r="10245" spans="4:6">
      <c r="D10245" s="32"/>
      <c r="F10245" s="32"/>
    </row>
    <row r="10246" spans="4:6">
      <c r="D10246" s="32"/>
      <c r="F10246" s="32"/>
    </row>
    <row r="10247" spans="4:6">
      <c r="D10247" s="32"/>
      <c r="F10247" s="32"/>
    </row>
    <row r="10248" spans="4:6">
      <c r="D10248" s="32"/>
      <c r="F10248" s="32"/>
    </row>
    <row r="10249" spans="4:6">
      <c r="D10249" s="32"/>
      <c r="F10249" s="32"/>
    </row>
    <row r="10250" spans="4:6">
      <c r="D10250" s="32"/>
      <c r="F10250" s="32"/>
    </row>
    <row r="10251" spans="4:6">
      <c r="D10251" s="32"/>
      <c r="F10251" s="32"/>
    </row>
    <row r="10252" spans="4:6">
      <c r="D10252" s="32"/>
      <c r="F10252" s="32"/>
    </row>
    <row r="10253" spans="4:6">
      <c r="D10253" s="32"/>
      <c r="F10253" s="32"/>
    </row>
    <row r="10254" spans="4:6">
      <c r="D10254" s="32"/>
      <c r="F10254" s="32"/>
    </row>
    <row r="10255" spans="4:6">
      <c r="D10255" s="32"/>
      <c r="F10255" s="32"/>
    </row>
    <row r="10256" spans="4:6">
      <c r="D10256" s="32"/>
      <c r="F10256" s="32"/>
    </row>
    <row r="10257" spans="4:6">
      <c r="D10257" s="32"/>
      <c r="F10257" s="32"/>
    </row>
    <row r="10258" spans="4:6">
      <c r="D10258" s="32"/>
      <c r="F10258" s="32"/>
    </row>
    <row r="10259" spans="4:6">
      <c r="D10259" s="32"/>
      <c r="F10259" s="32"/>
    </row>
    <row r="10260" spans="4:6">
      <c r="D10260" s="32"/>
      <c r="F10260" s="32"/>
    </row>
    <row r="10261" spans="4:6">
      <c r="D10261" s="32"/>
      <c r="F10261" s="32"/>
    </row>
    <row r="10262" spans="4:6">
      <c r="D10262" s="32"/>
      <c r="F10262" s="32"/>
    </row>
    <row r="10263" spans="4:6">
      <c r="D10263" s="32"/>
      <c r="F10263" s="32"/>
    </row>
    <row r="10264" spans="4:6">
      <c r="D10264" s="32"/>
      <c r="F10264" s="32"/>
    </row>
    <row r="10265" spans="4:6">
      <c r="D10265" s="32"/>
      <c r="F10265" s="32"/>
    </row>
    <row r="10266" spans="4:6">
      <c r="D10266" s="32"/>
      <c r="F10266" s="32"/>
    </row>
    <row r="10267" spans="4:6">
      <c r="D10267" s="32"/>
      <c r="F10267" s="32"/>
    </row>
    <row r="10268" spans="4:6">
      <c r="D10268" s="32"/>
      <c r="F10268" s="32"/>
    </row>
    <row r="10269" spans="4:6">
      <c r="D10269" s="32"/>
      <c r="F10269" s="32"/>
    </row>
    <row r="10270" spans="4:6">
      <c r="D10270" s="32"/>
      <c r="F10270" s="32"/>
    </row>
    <row r="10271" spans="4:6">
      <c r="D10271" s="32"/>
      <c r="F10271" s="32"/>
    </row>
    <row r="10272" spans="4:6">
      <c r="D10272" s="32"/>
      <c r="F10272" s="32"/>
    </row>
    <row r="10273" spans="4:6">
      <c r="D10273" s="32"/>
      <c r="F10273" s="32"/>
    </row>
    <row r="10274" spans="4:6">
      <c r="D10274" s="32"/>
      <c r="F10274" s="32"/>
    </row>
    <row r="10275" spans="4:6">
      <c r="D10275" s="32"/>
      <c r="F10275" s="32"/>
    </row>
    <row r="10276" spans="4:6">
      <c r="D10276" s="32"/>
      <c r="F10276" s="32"/>
    </row>
    <row r="10277" spans="4:6">
      <c r="D10277" s="32"/>
      <c r="F10277" s="32"/>
    </row>
    <row r="10278" spans="4:6">
      <c r="D10278" s="32"/>
      <c r="F10278" s="32"/>
    </row>
    <row r="10279" spans="4:6">
      <c r="D10279" s="32"/>
      <c r="F10279" s="32"/>
    </row>
    <row r="10280" spans="4:6">
      <c r="D10280" s="32"/>
      <c r="F10280" s="32"/>
    </row>
    <row r="10281" spans="4:6">
      <c r="D10281" s="32"/>
      <c r="F10281" s="32"/>
    </row>
    <row r="10282" spans="4:6">
      <c r="D10282" s="32"/>
      <c r="F10282" s="32"/>
    </row>
    <row r="10283" spans="4:6">
      <c r="D10283" s="32"/>
      <c r="F10283" s="32"/>
    </row>
    <row r="10284" spans="4:6">
      <c r="D10284" s="32"/>
      <c r="F10284" s="32"/>
    </row>
    <row r="10285" spans="4:6">
      <c r="D10285" s="32"/>
      <c r="F10285" s="32"/>
    </row>
    <row r="10286" spans="4:6">
      <c r="D10286" s="32"/>
      <c r="F10286" s="32"/>
    </row>
    <row r="10287" spans="4:6">
      <c r="D10287" s="32"/>
      <c r="F10287" s="32"/>
    </row>
    <row r="10288" spans="4:6">
      <c r="D10288" s="32"/>
      <c r="F10288" s="32"/>
    </row>
    <row r="10289" spans="4:6">
      <c r="D10289" s="32"/>
      <c r="F10289" s="32"/>
    </row>
    <row r="10290" spans="4:6">
      <c r="D10290" s="32"/>
      <c r="F10290" s="32"/>
    </row>
    <row r="10291" spans="4:6">
      <c r="D10291" s="32"/>
      <c r="F10291" s="32"/>
    </row>
    <row r="10292" spans="4:6">
      <c r="D10292" s="32"/>
      <c r="F10292" s="32"/>
    </row>
    <row r="10293" spans="4:6">
      <c r="D10293" s="32"/>
      <c r="F10293" s="32"/>
    </row>
    <row r="10294" spans="4:6">
      <c r="D10294" s="32"/>
      <c r="F10294" s="32"/>
    </row>
    <row r="10295" spans="4:6">
      <c r="D10295" s="32"/>
      <c r="F10295" s="32"/>
    </row>
    <row r="10296" spans="4:6">
      <c r="D10296" s="32"/>
      <c r="F10296" s="32"/>
    </row>
    <row r="10297" spans="4:6">
      <c r="D10297" s="32"/>
      <c r="F10297" s="32"/>
    </row>
    <row r="10298" spans="4:6">
      <c r="D10298" s="32"/>
      <c r="F10298" s="32"/>
    </row>
    <row r="10299" spans="4:6">
      <c r="D10299" s="32"/>
      <c r="F10299" s="32"/>
    </row>
    <row r="10300" spans="4:6">
      <c r="D10300" s="32"/>
      <c r="F10300" s="32"/>
    </row>
    <row r="10301" spans="4:6">
      <c r="D10301" s="32"/>
      <c r="F10301" s="32"/>
    </row>
    <row r="10302" spans="4:6">
      <c r="D10302" s="32"/>
      <c r="F10302" s="32"/>
    </row>
    <row r="10303" spans="4:6">
      <c r="D10303" s="32"/>
      <c r="F10303" s="32"/>
    </row>
    <row r="10304" spans="4:6">
      <c r="D10304" s="32"/>
      <c r="F10304" s="32"/>
    </row>
    <row r="10305" spans="4:6">
      <c r="D10305" s="32"/>
      <c r="F10305" s="32"/>
    </row>
    <row r="10306" spans="4:6">
      <c r="D10306" s="32"/>
      <c r="F10306" s="32"/>
    </row>
    <row r="10307" spans="4:6">
      <c r="D10307" s="32"/>
      <c r="F10307" s="32"/>
    </row>
    <row r="10308" spans="4:6">
      <c r="D10308" s="32"/>
      <c r="F10308" s="32"/>
    </row>
    <row r="10309" spans="4:6">
      <c r="D10309" s="32"/>
      <c r="F10309" s="32"/>
    </row>
    <row r="10310" spans="4:6">
      <c r="D10310" s="32"/>
      <c r="F10310" s="32"/>
    </row>
    <row r="10311" spans="4:6">
      <c r="D10311" s="32"/>
      <c r="F10311" s="32"/>
    </row>
    <row r="10312" spans="4:6">
      <c r="D10312" s="32"/>
      <c r="F10312" s="32"/>
    </row>
    <row r="10313" spans="4:6">
      <c r="D10313" s="32"/>
      <c r="F10313" s="32"/>
    </row>
    <row r="10314" spans="4:6">
      <c r="D10314" s="32"/>
      <c r="F10314" s="32"/>
    </row>
    <row r="10315" spans="4:6">
      <c r="D10315" s="32"/>
      <c r="F10315" s="32"/>
    </row>
    <row r="10316" spans="4:6">
      <c r="D10316" s="32"/>
      <c r="F10316" s="32"/>
    </row>
    <row r="10317" spans="4:6">
      <c r="D10317" s="32"/>
      <c r="F10317" s="32"/>
    </row>
  </sheetData>
  <phoneticPr fontId="0" type="noConversion"/>
  <pageMargins left="0.78740157480314965" right="0.78740157480314965" top="0.98425196850393704" bottom="0.98425196850393704" header="0.51181102362204722" footer="0.51181102362204722"/>
  <pageSetup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dimension ref="A1:BJ1902"/>
  <sheetViews>
    <sheetView topLeftCell="AB121" zoomScaleNormal="100" workbookViewId="0">
      <selection activeCell="E28" sqref="E28:F30"/>
    </sheetView>
  </sheetViews>
  <sheetFormatPr baseColWidth="10" defaultRowHeight="12.75"/>
  <cols>
    <col min="1" max="1" width="4.140625" customWidth="1"/>
    <col min="2" max="2" width="23.42578125" customWidth="1"/>
    <col min="3" max="3" width="9.140625" customWidth="1"/>
    <col min="4" max="4" width="16" customWidth="1"/>
    <col min="6" max="6" width="13.28515625" style="33" customWidth="1"/>
    <col min="7" max="7" width="11.42578125" style="33"/>
    <col min="8" max="8" width="26.85546875" customWidth="1"/>
    <col min="9" max="9" width="8.42578125" style="5" customWidth="1"/>
    <col min="10" max="10" width="11.7109375" customWidth="1"/>
    <col min="11" max="11" width="23" customWidth="1"/>
    <col min="12" max="12" width="13.28515625" style="33" customWidth="1"/>
    <col min="13" max="13" width="11.42578125" style="33"/>
    <col min="14" max="14" width="26.85546875" customWidth="1"/>
    <col min="15" max="15" width="17.28515625" customWidth="1"/>
    <col min="16" max="16" width="11.5703125" customWidth="1"/>
    <col min="17" max="17" width="13.7109375" customWidth="1"/>
    <col min="18" max="18" width="13.28515625" style="31" customWidth="1"/>
    <col min="19" max="19" width="11.42578125" style="33"/>
    <col min="20" max="20" width="21.42578125" customWidth="1"/>
    <col min="21" max="21" width="17.85546875" customWidth="1"/>
    <col min="23" max="23" width="13.28515625" customWidth="1"/>
    <col min="24" max="24" width="13.28515625" style="33" customWidth="1"/>
    <col min="25" max="25" width="11.42578125" style="33"/>
    <col min="26" max="26" width="27.28515625" customWidth="1"/>
    <col min="27" max="27" width="17.28515625" customWidth="1"/>
    <col min="29" max="29" width="12" customWidth="1"/>
    <col min="30" max="30" width="13.5703125" style="33" customWidth="1"/>
    <col min="31" max="31" width="13.28515625" customWidth="1"/>
    <col min="32" max="32" width="19.7109375" customWidth="1"/>
    <col min="33" max="33" width="14" customWidth="1"/>
    <col min="34" max="35" width="13.28515625" customWidth="1"/>
    <col min="36" max="36" width="13.28515625" style="31" customWidth="1"/>
    <col min="37" max="16384" width="11.42578125" style="31"/>
  </cols>
  <sheetData>
    <row r="1" spans="1:62">
      <c r="C1" s="32"/>
      <c r="D1" s="25"/>
      <c r="E1" s="113"/>
      <c r="F1" s="25"/>
      <c r="G1" s="25"/>
      <c r="H1" s="31"/>
      <c r="I1" s="31"/>
      <c r="L1"/>
      <c r="M1"/>
      <c r="N1" s="31"/>
      <c r="O1" s="31"/>
      <c r="R1"/>
      <c r="S1"/>
      <c r="T1" s="31"/>
      <c r="U1" s="31"/>
      <c r="V1" s="31"/>
      <c r="W1" s="31"/>
      <c r="X1" s="31"/>
      <c r="Y1" s="31"/>
      <c r="Z1" s="31"/>
      <c r="AA1" s="31"/>
      <c r="AB1" s="31"/>
      <c r="AC1" s="31"/>
      <c r="AD1" s="31"/>
      <c r="AE1" s="31"/>
      <c r="AF1" s="31"/>
      <c r="AG1" s="31"/>
      <c r="AH1" s="31"/>
      <c r="AI1" s="31"/>
    </row>
    <row r="2" spans="1:62" ht="15.75">
      <c r="B2" s="205" t="s">
        <v>230</v>
      </c>
      <c r="C2" s="193"/>
      <c r="D2" s="149" t="s">
        <v>231</v>
      </c>
      <c r="E2" s="149" t="s">
        <v>232</v>
      </c>
      <c r="F2" s="150"/>
      <c r="G2" s="148"/>
      <c r="H2" s="31"/>
      <c r="I2" s="31"/>
      <c r="L2"/>
      <c r="M2"/>
      <c r="N2" s="31"/>
      <c r="O2" s="31"/>
      <c r="R2"/>
      <c r="S2"/>
      <c r="T2" s="31"/>
      <c r="U2" s="31"/>
      <c r="V2" s="31"/>
      <c r="W2" s="31"/>
      <c r="X2" s="31"/>
      <c r="Y2" s="31"/>
      <c r="Z2" s="31"/>
      <c r="AA2" s="31"/>
      <c r="AB2" s="31"/>
      <c r="AC2" s="31"/>
      <c r="AD2" s="31"/>
      <c r="AE2" s="31"/>
      <c r="AF2" s="31"/>
      <c r="AG2" s="31"/>
      <c r="AH2" s="31"/>
      <c r="AI2" s="31"/>
    </row>
    <row r="3" spans="1:62">
      <c r="B3" s="192"/>
      <c r="C3" s="193"/>
      <c r="D3" s="154" t="s">
        <v>233</v>
      </c>
      <c r="E3" s="154" t="s">
        <v>234</v>
      </c>
      <c r="F3" s="208"/>
      <c r="G3" s="208"/>
      <c r="H3" s="31"/>
      <c r="I3" s="31"/>
      <c r="L3"/>
      <c r="M3"/>
      <c r="N3" s="31"/>
      <c r="O3" s="31"/>
      <c r="R3"/>
      <c r="S3"/>
      <c r="T3" s="31"/>
      <c r="U3" s="31"/>
      <c r="V3" s="31"/>
      <c r="W3" s="31"/>
      <c r="X3" s="31"/>
      <c r="Y3" s="31"/>
      <c r="Z3" s="31"/>
      <c r="AA3" s="31"/>
      <c r="AB3" s="31"/>
      <c r="AC3" s="31"/>
      <c r="AD3" s="31"/>
      <c r="AE3" s="31"/>
      <c r="AF3" s="31"/>
      <c r="AG3" s="31"/>
      <c r="AH3" s="31"/>
      <c r="AI3" s="31"/>
    </row>
    <row r="4" spans="1:62" ht="15.75">
      <c r="B4" s="206" t="s">
        <v>235</v>
      </c>
      <c r="C4" s="193"/>
      <c r="D4" s="158" t="s">
        <v>236</v>
      </c>
      <c r="E4" s="158" t="s">
        <v>237</v>
      </c>
      <c r="F4" s="159"/>
      <c r="G4" s="159"/>
      <c r="H4" s="31"/>
      <c r="I4" s="31"/>
      <c r="L4"/>
      <c r="M4"/>
      <c r="N4" s="31"/>
      <c r="O4" s="31"/>
      <c r="R4"/>
      <c r="S4"/>
      <c r="T4" s="31"/>
      <c r="U4" s="31"/>
      <c r="V4" s="31"/>
      <c r="W4" s="31"/>
      <c r="X4" s="31"/>
      <c r="Y4" s="31"/>
      <c r="Z4" s="31"/>
      <c r="AA4" s="31"/>
      <c r="AB4" s="31"/>
      <c r="AC4" s="31"/>
      <c r="AD4" s="31"/>
      <c r="AE4" s="31"/>
      <c r="AF4" s="31"/>
      <c r="AG4" s="31"/>
      <c r="AH4" s="31"/>
      <c r="AI4" s="31"/>
    </row>
    <row r="5" spans="1:62">
      <c r="B5" s="192"/>
      <c r="C5" s="193"/>
      <c r="D5" s="152" t="s">
        <v>238</v>
      </c>
      <c r="E5" s="152" t="s">
        <v>239</v>
      </c>
      <c r="F5" s="153"/>
      <c r="G5" s="153"/>
      <c r="H5" s="31"/>
      <c r="I5" s="31"/>
      <c r="L5"/>
      <c r="M5"/>
      <c r="N5" s="31"/>
      <c r="O5" s="31"/>
      <c r="R5"/>
      <c r="S5"/>
      <c r="T5" s="31"/>
      <c r="U5" s="31"/>
      <c r="V5" s="31"/>
      <c r="W5" s="31"/>
      <c r="X5" s="31"/>
      <c r="Y5" s="31"/>
      <c r="Z5" s="31"/>
      <c r="AA5" s="31"/>
      <c r="AB5" s="31"/>
      <c r="AC5" s="31"/>
      <c r="AD5" s="31"/>
      <c r="AE5" s="31"/>
      <c r="AF5" s="31"/>
      <c r="AG5" s="31"/>
      <c r="AH5" s="31"/>
      <c r="AI5" s="31"/>
    </row>
    <row r="6" spans="1:62">
      <c r="A6" s="31"/>
      <c r="B6" s="31"/>
      <c r="C6" s="31"/>
      <c r="D6" s="31"/>
      <c r="E6" s="31"/>
      <c r="F6" s="31"/>
      <c r="G6" s="31"/>
      <c r="H6" s="31"/>
      <c r="I6" s="97"/>
      <c r="J6" s="31"/>
      <c r="K6" s="31"/>
      <c r="L6" s="31"/>
      <c r="M6" s="31"/>
      <c r="N6" s="31"/>
      <c r="O6" s="31"/>
      <c r="P6" s="31"/>
      <c r="Q6" s="31"/>
      <c r="S6" s="31"/>
      <c r="T6" s="31"/>
      <c r="U6" s="31"/>
      <c r="V6" s="31"/>
      <c r="W6" s="31"/>
      <c r="X6" s="31"/>
      <c r="Y6" s="31"/>
      <c r="Z6" s="31"/>
      <c r="AA6" s="31"/>
      <c r="AB6" s="31"/>
      <c r="AC6" s="31"/>
      <c r="AD6" s="31"/>
      <c r="AE6" s="31"/>
      <c r="AF6" s="31"/>
      <c r="AG6" s="31"/>
      <c r="AH6" s="31"/>
      <c r="AI6" s="31"/>
    </row>
    <row r="7" spans="1:62" ht="15.75">
      <c r="A7" s="151"/>
      <c r="B7" s="59" t="s">
        <v>240</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79"/>
      <c r="AL7" s="79"/>
      <c r="AM7" s="79"/>
      <c r="AN7" s="79"/>
      <c r="AW7" s="39" t="s">
        <v>241</v>
      </c>
    </row>
    <row r="8" spans="1:62" s="79" customFormat="1" ht="15.75">
      <c r="A8" s="148"/>
      <c r="B8" s="6"/>
      <c r="C8"/>
      <c r="D8"/>
      <c r="E8"/>
      <c r="F8" s="31"/>
      <c r="G8"/>
      <c r="H8"/>
      <c r="I8" s="5"/>
      <c r="J8"/>
      <c r="K8" s="31"/>
      <c r="L8" s="33"/>
      <c r="M8"/>
      <c r="N8"/>
      <c r="O8"/>
      <c r="P8"/>
      <c r="Q8" s="31"/>
      <c r="R8" s="33"/>
      <c r="S8"/>
      <c r="T8"/>
      <c r="U8"/>
      <c r="V8"/>
      <c r="W8"/>
      <c r="X8" s="33"/>
      <c r="Y8"/>
      <c r="Z8"/>
      <c r="AA8"/>
      <c r="AB8"/>
      <c r="AC8"/>
      <c r="AD8" s="33"/>
      <c r="AE8"/>
      <c r="AF8"/>
      <c r="AG8"/>
      <c r="AH8"/>
      <c r="AI8" s="31"/>
      <c r="AJ8" s="31"/>
      <c r="AK8" s="31"/>
      <c r="AL8" s="31"/>
      <c r="AM8" s="31"/>
      <c r="AN8" s="31"/>
      <c r="AV8" s="85"/>
      <c r="AW8" s="85"/>
      <c r="AX8" s="85"/>
      <c r="AY8" s="85"/>
      <c r="AZ8" s="85"/>
      <c r="BA8" s="85"/>
      <c r="BB8" s="97"/>
      <c r="BC8" s="85"/>
      <c r="BD8" s="85"/>
      <c r="BE8" s="85"/>
      <c r="BF8" s="85"/>
      <c r="BG8" s="85"/>
      <c r="BH8" s="85"/>
      <c r="BI8" s="85"/>
      <c r="BJ8" s="85"/>
    </row>
    <row r="9" spans="1:62" ht="16.5">
      <c r="A9" s="148"/>
      <c r="B9" t="s">
        <v>101</v>
      </c>
      <c r="D9" s="7">
        <v>1.19</v>
      </c>
      <c r="E9" s="55" t="str">
        <f>"m  = "&amp;  TEXT(D9*3.28,"( 0,0pi)")</f>
        <v>m  = ( 3,9pi)</v>
      </c>
      <c r="G9" s="39" t="s">
        <v>242</v>
      </c>
      <c r="K9" s="31"/>
      <c r="M9" s="39" t="s">
        <v>243</v>
      </c>
      <c r="Q9" s="31"/>
      <c r="R9" s="33"/>
      <c r="S9" s="39" t="s">
        <v>244</v>
      </c>
      <c r="U9" s="46">
        <v>3</v>
      </c>
      <c r="V9" s="39" t="s">
        <v>245</v>
      </c>
      <c r="Y9" s="39" t="s">
        <v>246</v>
      </c>
      <c r="AA9" s="322">
        <v>3</v>
      </c>
      <c r="AB9" s="39" t="s">
        <v>245</v>
      </c>
      <c r="AE9" s="39" t="s">
        <v>247</v>
      </c>
      <c r="AV9"/>
      <c r="AW9" s="27"/>
      <c r="AX9"/>
      <c r="AY9"/>
      <c r="AZ9"/>
      <c r="BA9"/>
      <c r="BB9"/>
      <c r="BC9" t="s">
        <v>248</v>
      </c>
      <c r="BD9"/>
      <c r="BE9"/>
      <c r="BF9"/>
      <c r="BG9" t="s">
        <v>249</v>
      </c>
      <c r="BH9" t="s">
        <v>250</v>
      </c>
      <c r="BI9"/>
      <c r="BJ9"/>
    </row>
    <row r="10" spans="1:62" ht="18.75">
      <c r="A10" s="148"/>
      <c r="B10" t="s">
        <v>102</v>
      </c>
      <c r="D10" s="7">
        <v>3.5</v>
      </c>
      <c r="E10" s="55" t="str">
        <f>"m  = "&amp;  TEXT(D10*3.28,"( 0,0pi)")</f>
        <v>m  = ( 11,5pi)</v>
      </c>
      <c r="G10" s="39"/>
      <c r="K10" s="31"/>
      <c r="M10" s="39"/>
      <c r="Q10" s="31"/>
      <c r="R10" s="33"/>
      <c r="S10" s="39"/>
      <c r="Y10" s="39"/>
      <c r="AA10" s="42"/>
      <c r="AV10"/>
      <c r="AW10" s="56" t="s">
        <v>251</v>
      </c>
      <c r="AX10"/>
      <c r="AY10"/>
      <c r="AZ10"/>
      <c r="BA10" t="s">
        <v>252</v>
      </c>
      <c r="BB10"/>
      <c r="BC10" s="2">
        <f>Rendement!C7</f>
        <v>2941.1764705882356</v>
      </c>
      <c r="BD10" s="2">
        <f>Rendement!G7</f>
        <v>1461.988304093567</v>
      </c>
      <c r="BE10" s="2">
        <f>Rendement!K7</f>
        <v>606.06060606060612</v>
      </c>
      <c r="BF10"/>
      <c r="BG10" s="2">
        <f>Rendement!C7</f>
        <v>2941.1764705882356</v>
      </c>
      <c r="BH10" s="2">
        <f>Rendement!G7</f>
        <v>1461.988304093567</v>
      </c>
      <c r="BI10" s="2">
        <f>Rendement!K7</f>
        <v>606.06060606060612</v>
      </c>
      <c r="BJ10"/>
    </row>
    <row r="11" spans="1:62" ht="15">
      <c r="A11" s="148"/>
      <c r="B11" t="s">
        <v>253</v>
      </c>
      <c r="D11" s="2">
        <f>(100/D9)*(100/D10)</f>
        <v>2400.9603841536614</v>
      </c>
      <c r="E11" s="55" t="str">
        <f>"     = "&amp;  TEXT(D11/2.47,"( 0")&amp;" pommiers/acre)"</f>
        <v xml:space="preserve">     = ( 972 pommiers/acre)</v>
      </c>
      <c r="G11" s="386"/>
      <c r="H11" s="387"/>
      <c r="I11" s="28"/>
      <c r="K11" s="31"/>
      <c r="M11" s="348" t="s">
        <v>254</v>
      </c>
      <c r="N11" s="348"/>
      <c r="O11" s="43">
        <v>15</v>
      </c>
      <c r="P11" s="55" t="str">
        <f>"m  = "&amp;  TEXT(O11*3.28,"( 0pi)")</f>
        <v>m  = ( 49pi)</v>
      </c>
      <c r="Q11" s="31"/>
      <c r="R11" s="33"/>
      <c r="S11" s="348" t="s">
        <v>254</v>
      </c>
      <c r="T11" s="348"/>
      <c r="U11" s="43">
        <v>12</v>
      </c>
      <c r="V11" s="55" t="str">
        <f>"m  = "&amp;  TEXT(U11*3.28,"( 0pi)")</f>
        <v>m  = ( 39pi)</v>
      </c>
      <c r="Y11" s="348" t="s">
        <v>254</v>
      </c>
      <c r="Z11" s="348"/>
      <c r="AA11" s="43">
        <v>12</v>
      </c>
      <c r="AB11" s="55" t="str">
        <f>"m  = "&amp;  TEXT(AA11*3.28,"( 0pi)")</f>
        <v>m  = ( 39pi)</v>
      </c>
      <c r="AE11" s="348" t="s">
        <v>254</v>
      </c>
      <c r="AF11" s="348"/>
      <c r="AG11" s="43">
        <v>12</v>
      </c>
      <c r="AH11" s="55" t="str">
        <f>"m  = "&amp;  TEXT(AG11*3.28,"( 0pi)")</f>
        <v>m  = ( 39pi)</v>
      </c>
      <c r="AV11"/>
      <c r="AW11" s="27"/>
      <c r="AX11"/>
      <c r="AY11"/>
      <c r="AZ11"/>
      <c r="BA11" t="s">
        <v>255</v>
      </c>
      <c r="BB11"/>
      <c r="BC11"/>
      <c r="BD11"/>
      <c r="BE11"/>
      <c r="BF11"/>
      <c r="BG11"/>
      <c r="BH11"/>
      <c r="BI11"/>
      <c r="BJ11"/>
    </row>
    <row r="12" spans="1:62" ht="14.25">
      <c r="A12" s="148"/>
      <c r="G12"/>
      <c r="I12" s="28"/>
      <c r="K12" s="31"/>
      <c r="M12"/>
      <c r="O12" s="2"/>
      <c r="Q12" s="31"/>
      <c r="R12" s="33"/>
      <c r="S12"/>
      <c r="U12" s="2"/>
      <c r="Y12"/>
      <c r="AA12" s="2"/>
      <c r="AV12" s="58"/>
      <c r="AW12" s="57" t="s">
        <v>242</v>
      </c>
      <c r="AX12"/>
      <c r="AY12"/>
      <c r="AZ12"/>
      <c r="BA12">
        <v>1</v>
      </c>
      <c r="BB12"/>
      <c r="BC12" s="2">
        <f>K59</f>
        <v>12117.647058823532</v>
      </c>
      <c r="BD12" s="2">
        <f>K$94</f>
        <v>6023.3918128654959</v>
      </c>
      <c r="BE12" s="2">
        <f>K$129</f>
        <v>2496.969696969697</v>
      </c>
      <c r="BF12"/>
      <c r="BG12" s="2">
        <f>K$70</f>
        <v>3710.7843137254908</v>
      </c>
      <c r="BH12" s="2">
        <f>K$105</f>
        <v>1844.5419103313836</v>
      </c>
      <c r="BI12" s="2">
        <f>K$140</f>
        <v>764.64646464646466</v>
      </c>
      <c r="BJ12"/>
    </row>
    <row r="13" spans="1:62" ht="18">
      <c r="A13" s="148"/>
      <c r="B13" s="41" t="s">
        <v>59</v>
      </c>
      <c r="D13" s="2"/>
      <c r="G13" s="23" t="s">
        <v>256</v>
      </c>
      <c r="H13" s="9"/>
      <c r="I13" s="80"/>
      <c r="J13" s="10" t="s">
        <v>257</v>
      </c>
      <c r="K13" s="31"/>
      <c r="M13" s="23" t="s">
        <v>256</v>
      </c>
      <c r="N13" s="9"/>
      <c r="O13" s="9"/>
      <c r="P13" s="10" t="s">
        <v>257</v>
      </c>
      <c r="Q13" s="31"/>
      <c r="R13" s="33"/>
      <c r="S13" s="23" t="s">
        <v>256</v>
      </c>
      <c r="T13" s="9"/>
      <c r="U13" s="9"/>
      <c r="V13" s="10" t="s">
        <v>257</v>
      </c>
      <c r="Y13" s="23" t="s">
        <v>256</v>
      </c>
      <c r="Z13" s="9"/>
      <c r="AA13" s="9"/>
      <c r="AB13" s="10" t="s">
        <v>257</v>
      </c>
      <c r="AE13" s="23" t="s">
        <v>256</v>
      </c>
      <c r="AF13" s="23"/>
      <c r="AG13" s="23"/>
      <c r="AH13" s="24" t="s">
        <v>257</v>
      </c>
      <c r="AV13" s="58">
        <v>1</v>
      </c>
      <c r="AW13" s="57" t="s">
        <v>258</v>
      </c>
      <c r="AX13"/>
      <c r="AY13"/>
      <c r="AZ13"/>
      <c r="BA13"/>
      <c r="BB13"/>
      <c r="BC13" s="28">
        <f>Q$59</f>
        <v>10683.61817318849</v>
      </c>
      <c r="BD13" s="2">
        <f>Q$94</f>
        <v>6551.5992279295497</v>
      </c>
      <c r="BE13" s="2">
        <f>Q129</f>
        <v>4180.176082819552</v>
      </c>
      <c r="BF13"/>
      <c r="BG13" s="2">
        <f>Q$70</f>
        <v>3401.5522875816996</v>
      </c>
      <c r="BH13" s="2">
        <f>Q$105</f>
        <v>2090.4808317089019</v>
      </c>
      <c r="BI13" s="2">
        <f>Q$140</f>
        <v>1338.1313131313134</v>
      </c>
      <c r="BJ13"/>
    </row>
    <row r="14" spans="1:62" ht="14.25">
      <c r="A14" s="148"/>
      <c r="B14" t="s">
        <v>259</v>
      </c>
      <c r="C14" s="504">
        <v>11.5</v>
      </c>
      <c r="D14" s="25" t="s">
        <v>260</v>
      </c>
      <c r="G14" s="426" t="s">
        <v>453</v>
      </c>
      <c r="I14" s="18" t="s">
        <v>261</v>
      </c>
      <c r="J14" s="12">
        <f>D11*C16</f>
        <v>9603.8415366146455</v>
      </c>
      <c r="K14" s="31"/>
      <c r="M14" t="s">
        <v>259</v>
      </c>
      <c r="P14" s="13">
        <f>(100/D10)*C14*2</f>
        <v>657.14285714285722</v>
      </c>
      <c r="Q14" s="31"/>
      <c r="R14" s="33"/>
      <c r="S14" t="s">
        <v>259</v>
      </c>
      <c r="U14" s="11" t="s">
        <v>261</v>
      </c>
      <c r="V14" s="12">
        <f>(100/D10)*C14*2</f>
        <v>657.14285714285722</v>
      </c>
      <c r="Y14" t="s">
        <v>259</v>
      </c>
      <c r="AA14" s="11" t="s">
        <v>261</v>
      </c>
      <c r="AB14" s="12">
        <f>(100/D10)*C14*2</f>
        <v>657.14285714285722</v>
      </c>
      <c r="AE14" t="s">
        <v>259</v>
      </c>
      <c r="AG14" s="11" t="s">
        <v>261</v>
      </c>
      <c r="AH14" s="12">
        <f>(100/D10)*C14*2</f>
        <v>657.14285714285722</v>
      </c>
      <c r="AV14" s="58">
        <v>2</v>
      </c>
      <c r="AW14" s="57" t="str">
        <f>"Tuteurage avec broches "&amp; (U9) &amp;" lignes"</f>
        <v>Tuteurage avec broches 3 lignes</v>
      </c>
      <c r="AX14"/>
      <c r="AY14"/>
      <c r="AZ14"/>
      <c r="BA14"/>
      <c r="BB14"/>
      <c r="BC14" s="28">
        <f>W$59</f>
        <v>7177.9114128724241</v>
      </c>
      <c r="BD14" s="2">
        <f>W$94</f>
        <v>5332.0827751059478</v>
      </c>
      <c r="BE14" s="2">
        <f>W$129</f>
        <v>3746.3452370484069</v>
      </c>
      <c r="BF14"/>
      <c r="BG14" s="2">
        <f>W$70</f>
        <v>3203.6437908496737</v>
      </c>
      <c r="BH14" s="2">
        <f>W$105</f>
        <v>2228.6985055230671</v>
      </c>
      <c r="BI14" s="2">
        <f>W$140</f>
        <v>1521.6464646464649</v>
      </c>
      <c r="BJ14"/>
    </row>
    <row r="15" spans="1:62" ht="14.25">
      <c r="A15" s="148"/>
      <c r="B15" s="433" t="s">
        <v>450</v>
      </c>
      <c r="C15" s="504">
        <v>18</v>
      </c>
      <c r="D15" s="25" t="s">
        <v>260</v>
      </c>
      <c r="E15" s="433"/>
      <c r="F15" s="362"/>
      <c r="G15" t="s">
        <v>262</v>
      </c>
      <c r="I15" s="18" t="s">
        <v>261</v>
      </c>
      <c r="J15" s="12">
        <f>D11/250*C24</f>
        <v>288.11524609843934</v>
      </c>
      <c r="K15" s="31"/>
      <c r="M15" t="s">
        <v>263</v>
      </c>
      <c r="P15" s="11">
        <f>(100/D10)*C20*2*4</f>
        <v>24.000937536622526</v>
      </c>
      <c r="Q15" s="31"/>
      <c r="R15" s="33"/>
      <c r="S15" t="s">
        <v>263</v>
      </c>
      <c r="U15" s="11"/>
      <c r="V15" s="12">
        <f>(100/D10)*C20*2*4</f>
        <v>24.000937536622526</v>
      </c>
      <c r="Y15" t="s">
        <v>263</v>
      </c>
      <c r="AA15" s="11"/>
      <c r="AB15" s="12">
        <f>(100/D10)*C20*2*4</f>
        <v>24.000937536622526</v>
      </c>
      <c r="AE15" t="s">
        <v>263</v>
      </c>
      <c r="AG15" s="11"/>
      <c r="AH15" s="12">
        <f>(100/D10)*C20*2*4</f>
        <v>24.000937536622526</v>
      </c>
      <c r="AV15" s="58">
        <v>3</v>
      </c>
      <c r="AW15" s="57" t="str">
        <f>"Tuteurage avec Deltex "&amp;U9 &amp;" lignes"</f>
        <v>Tuteurage avec Deltex 3 lignes</v>
      </c>
      <c r="AX15"/>
      <c r="AY15"/>
      <c r="AZ15"/>
      <c r="BA15"/>
      <c r="BB15"/>
      <c r="BC15" s="28">
        <f>AC$59</f>
        <v>7268.4043264557677</v>
      </c>
      <c r="BD15" s="2">
        <f>AC$94</f>
        <v>5195.1920408075148</v>
      </c>
      <c r="BE15" s="2">
        <f>AC$129</f>
        <v>4020.4681290817475</v>
      </c>
      <c r="BF15"/>
      <c r="BG15" s="2">
        <f>AC$70</f>
        <v>2127.5163398692816</v>
      </c>
      <c r="BH15" s="2">
        <f>AC$105</f>
        <v>1549.9070825211174</v>
      </c>
      <c r="BI15" s="2">
        <f>AC$140</f>
        <v>1223.4343434343434</v>
      </c>
      <c r="BJ15"/>
    </row>
    <row r="16" spans="1:62" ht="14.25">
      <c r="A16" s="148"/>
      <c r="B16" t="s">
        <v>452</v>
      </c>
      <c r="C16" s="504">
        <v>4</v>
      </c>
      <c r="D16" s="25" t="s">
        <v>260</v>
      </c>
      <c r="E16" s="542"/>
      <c r="F16" s="362"/>
      <c r="G16" s="26"/>
      <c r="J16" s="13"/>
      <c r="K16" s="31"/>
      <c r="M16" t="s">
        <v>265</v>
      </c>
      <c r="P16" s="11">
        <f>100/D10*100/O11*C15</f>
        <v>3428.5714285714284</v>
      </c>
      <c r="Q16" s="31"/>
      <c r="R16" s="33"/>
      <c r="S16" t="s">
        <v>265</v>
      </c>
      <c r="U16" s="11" t="s">
        <v>261</v>
      </c>
      <c r="V16" s="12">
        <f>(100/D10)*(100/U11)*C15</f>
        <v>4285.7142857142862</v>
      </c>
      <c r="Y16" t="s">
        <v>265</v>
      </c>
      <c r="AA16" s="11" t="s">
        <v>261</v>
      </c>
      <c r="AB16" s="12">
        <f>((100/D10)*(100/AA11)*C15)</f>
        <v>4285.7142857142862</v>
      </c>
      <c r="AE16" t="s">
        <v>266</v>
      </c>
      <c r="AG16" s="11" t="s">
        <v>261</v>
      </c>
      <c r="AH16" s="12">
        <f>((100/D10)*(100/AG11))*C15</f>
        <v>4285.7142857142862</v>
      </c>
      <c r="AV16" s="58">
        <v>4</v>
      </c>
      <c r="AW16" s="57" t="s">
        <v>247</v>
      </c>
      <c r="AX16"/>
      <c r="AY16"/>
      <c r="AZ16"/>
      <c r="BA16"/>
      <c r="BB16"/>
      <c r="BC16" s="28">
        <f>AI$59</f>
        <v>8626.3875197330781</v>
      </c>
      <c r="BD16" s="2">
        <f>AI$94</f>
        <v>5783.3290499971563</v>
      </c>
      <c r="BE16" s="2">
        <f>AI$129</f>
        <v>4161.7668303804485</v>
      </c>
      <c r="BF16"/>
      <c r="BG16" s="2">
        <f>AI$70</f>
        <v>2869.6732026143795</v>
      </c>
      <c r="BH16" s="2">
        <f>AI$105</f>
        <v>1880.4489928525015</v>
      </c>
      <c r="BI16" s="2">
        <f>AI$140</f>
        <v>1315.1919191919194</v>
      </c>
      <c r="BJ16"/>
    </row>
    <row r="17" spans="1:62">
      <c r="A17" s="148"/>
      <c r="B17" s="426" t="s">
        <v>449</v>
      </c>
      <c r="C17" s="504">
        <v>2</v>
      </c>
      <c r="D17" s="25" t="s">
        <v>260</v>
      </c>
      <c r="E17" s="433"/>
      <c r="F17" s="362"/>
      <c r="G17"/>
      <c r="J17" s="13"/>
      <c r="K17" s="31"/>
      <c r="M17" t="s">
        <v>264</v>
      </c>
      <c r="O17" s="11" t="s">
        <v>261</v>
      </c>
      <c r="P17" s="12">
        <f>(100/D10)*100*1*C19</f>
        <v>554.37100213219617</v>
      </c>
      <c r="Q17" s="31"/>
      <c r="R17" s="33"/>
      <c r="S17" t="s">
        <v>264</v>
      </c>
      <c r="U17" s="11" t="s">
        <v>261</v>
      </c>
      <c r="V17" s="12">
        <f>(100/D10)*100*U9*C19</f>
        <v>1663.1130063965888</v>
      </c>
      <c r="Y17" t="s">
        <v>267</v>
      </c>
      <c r="AA17" s="11" t="s">
        <v>261</v>
      </c>
      <c r="AB17" s="12">
        <f>(100/D10)*100*AA9*C21</f>
        <v>979.59183673469397</v>
      </c>
      <c r="AE17" t="s">
        <v>267</v>
      </c>
      <c r="AG17" s="11" t="s">
        <v>261</v>
      </c>
      <c r="AH17" s="12">
        <f>(100/D10)*100*2*C21</f>
        <v>653.0612244897959</v>
      </c>
      <c r="AV17"/>
      <c r="AW17"/>
      <c r="AX17"/>
      <c r="AY17"/>
      <c r="AZ17"/>
      <c r="BA17"/>
      <c r="BB17"/>
      <c r="BC17"/>
      <c r="BD17"/>
      <c r="BE17"/>
      <c r="BF17"/>
      <c r="BG17"/>
      <c r="BH17"/>
      <c r="BI17"/>
      <c r="BJ17"/>
    </row>
    <row r="18" spans="1:62">
      <c r="A18" s="148"/>
      <c r="B18" s="426" t="s">
        <v>268</v>
      </c>
      <c r="C18" s="504">
        <v>0.75</v>
      </c>
      <c r="D18" s="25" t="s">
        <v>260</v>
      </c>
      <c r="E18" s="426"/>
      <c r="G18"/>
      <c r="J18" s="13"/>
      <c r="K18" s="31"/>
      <c r="M18" s="426" t="s">
        <v>482</v>
      </c>
      <c r="O18" s="11"/>
      <c r="P18" s="12">
        <f>D11*C17</f>
        <v>4801.9207683073228</v>
      </c>
      <c r="Q18" s="31"/>
      <c r="R18" s="33"/>
      <c r="S18" t="s">
        <v>262</v>
      </c>
      <c r="U18" s="11" t="s">
        <v>261</v>
      </c>
      <c r="V18" s="12">
        <f>D11/250*C24</f>
        <v>288.11524609843934</v>
      </c>
      <c r="Y18" s="426" t="s">
        <v>483</v>
      </c>
      <c r="AA18" s="514" t="s">
        <v>511</v>
      </c>
      <c r="AB18" s="12">
        <f>IF(AA18="oui",D11*AA9*C23,0)</f>
        <v>936.37454981992801</v>
      </c>
      <c r="AE18" t="s">
        <v>269</v>
      </c>
      <c r="AG18" s="11" t="s">
        <v>261</v>
      </c>
      <c r="AH18" s="12">
        <f>D11*C18</f>
        <v>1800.7202881152461</v>
      </c>
    </row>
    <row r="19" spans="1:62">
      <c r="A19" s="148"/>
      <c r="B19" t="s">
        <v>270</v>
      </c>
      <c r="C19" s="504">
        <f>130/670</f>
        <v>0.19402985074626866</v>
      </c>
      <c r="D19" s="25" t="s">
        <v>271</v>
      </c>
      <c r="E19" s="26"/>
      <c r="G19"/>
      <c r="J19" s="13"/>
      <c r="K19" s="31"/>
      <c r="M19" t="s">
        <v>262</v>
      </c>
      <c r="O19" s="11" t="s">
        <v>261</v>
      </c>
      <c r="P19" s="12">
        <f>(D11/250)*0.6*C24</f>
        <v>172.8691476590636</v>
      </c>
      <c r="Q19" s="31"/>
      <c r="R19" s="33"/>
      <c r="S19"/>
      <c r="U19" s="11"/>
      <c r="V19" s="12"/>
      <c r="Y19" s="488" t="s">
        <v>512</v>
      </c>
      <c r="Z19" s="31"/>
      <c r="AA19" s="487" t="s">
        <v>513</v>
      </c>
      <c r="AB19" s="12">
        <f>IF(AA19="oui",D11/250*2*C24,0)</f>
        <v>0</v>
      </c>
      <c r="AE19" s="426" t="s">
        <v>484</v>
      </c>
      <c r="AG19" s="11" t="s">
        <v>261</v>
      </c>
      <c r="AH19" s="12">
        <f>D11/250*C24</f>
        <v>288.11524609843934</v>
      </c>
      <c r="AI19" s="25"/>
    </row>
    <row r="20" spans="1:62" ht="12.75" customHeight="1">
      <c r="A20" s="148"/>
      <c r="B20" s="426" t="s">
        <v>448</v>
      </c>
      <c r="C20" s="504">
        <f>128/1219</f>
        <v>0.10500410172272355</v>
      </c>
      <c r="D20" s="113" t="s">
        <v>271</v>
      </c>
      <c r="E20" s="26"/>
      <c r="G20"/>
      <c r="J20" s="13"/>
      <c r="K20" s="31"/>
      <c r="M20" s="31"/>
      <c r="N20" s="31"/>
      <c r="Q20" s="31"/>
      <c r="R20" s="33"/>
      <c r="S20"/>
      <c r="U20" s="11"/>
      <c r="V20" s="12"/>
      <c r="Y20"/>
      <c r="AA20" s="515" t="s">
        <v>514</v>
      </c>
      <c r="AB20" s="12"/>
      <c r="AE20" s="426" t="s">
        <v>515</v>
      </c>
      <c r="AG20" s="487" t="s">
        <v>513</v>
      </c>
      <c r="AH20" s="12">
        <f>IF(AG20="oui",D11*2*C22,0)</f>
        <v>0</v>
      </c>
      <c r="AI20" s="466" t="s">
        <v>485</v>
      </c>
    </row>
    <row r="21" spans="1:62">
      <c r="A21" s="148"/>
      <c r="B21" t="s">
        <v>267</v>
      </c>
      <c r="C21" s="504">
        <f>160/1400</f>
        <v>0.11428571428571428</v>
      </c>
      <c r="D21" s="25" t="s">
        <v>271</v>
      </c>
      <c r="E21" s="26"/>
      <c r="G21"/>
      <c r="J21" s="13"/>
      <c r="K21" s="31"/>
      <c r="M21"/>
      <c r="P21" s="13"/>
      <c r="Q21" s="31"/>
      <c r="R21" s="33"/>
      <c r="S21"/>
      <c r="V21" s="13"/>
      <c r="Y21"/>
      <c r="AA21" s="513"/>
      <c r="AB21" s="13"/>
      <c r="AE21" s="488" t="s">
        <v>516</v>
      </c>
      <c r="AG21" s="487" t="s">
        <v>511</v>
      </c>
      <c r="AH21" s="12">
        <f>IF(AG21="oui",D11/250*0.8*C24,0)</f>
        <v>230.49219687875149</v>
      </c>
    </row>
    <row r="22" spans="1:62" ht="12.75" customHeight="1">
      <c r="A22" s="148"/>
      <c r="B22" t="s">
        <v>272</v>
      </c>
      <c r="C22" s="504">
        <v>0.3</v>
      </c>
      <c r="D22" s="25" t="s">
        <v>260</v>
      </c>
      <c r="E22" s="26"/>
      <c r="G22"/>
      <c r="J22" s="13"/>
      <c r="K22" s="31"/>
      <c r="M22"/>
      <c r="P22" s="13"/>
      <c r="Q22" s="31"/>
      <c r="R22" s="33"/>
      <c r="S22"/>
      <c r="V22" s="13"/>
      <c r="Y22"/>
      <c r="AA22" s="513"/>
      <c r="AB22" s="13"/>
      <c r="AF22" s="489"/>
      <c r="AG22" s="515" t="s">
        <v>514</v>
      </c>
    </row>
    <row r="23" spans="1:62">
      <c r="A23" s="148"/>
      <c r="B23" t="s">
        <v>273</v>
      </c>
      <c r="C23" s="504">
        <v>0.13</v>
      </c>
      <c r="D23" s="25" t="s">
        <v>260</v>
      </c>
      <c r="E23" s="26"/>
      <c r="G23"/>
      <c r="J23" s="13"/>
      <c r="K23" s="31"/>
      <c r="M23"/>
      <c r="P23" s="13"/>
      <c r="Q23" s="31"/>
      <c r="R23" s="33"/>
      <c r="S23"/>
      <c r="V23" s="13"/>
      <c r="Y23"/>
      <c r="AB23" s="13"/>
      <c r="AF23" s="489"/>
      <c r="AG23" s="489"/>
      <c r="AH23" s="13"/>
    </row>
    <row r="24" spans="1:62">
      <c r="A24" s="148"/>
      <c r="B24" t="s">
        <v>262</v>
      </c>
      <c r="C24" s="504">
        <v>30</v>
      </c>
      <c r="D24" s="433" t="s">
        <v>274</v>
      </c>
      <c r="E24" s="26"/>
      <c r="G24" s="22" t="s">
        <v>275</v>
      </c>
      <c r="H24" s="5"/>
      <c r="K24" s="47">
        <f>SUM(J14:J15)</f>
        <v>9891.956782713085</v>
      </c>
      <c r="M24" s="22" t="s">
        <v>275</v>
      </c>
      <c r="N24" s="5"/>
      <c r="O24" s="5"/>
      <c r="P24" s="12"/>
      <c r="Q24" s="47">
        <f>SUM(P14:P19)</f>
        <v>9638.8761413494885</v>
      </c>
      <c r="R24" s="34"/>
      <c r="S24" s="22" t="s">
        <v>275</v>
      </c>
      <c r="T24" s="5"/>
      <c r="U24" s="5"/>
      <c r="W24" s="45">
        <f>SUM(V14:V18)</f>
        <v>6918.0863328887935</v>
      </c>
      <c r="Y24" s="22" t="s">
        <v>275</v>
      </c>
      <c r="Z24" s="5"/>
      <c r="AA24" s="5"/>
      <c r="AC24" s="45">
        <f>SUM(AB14:AB18)</f>
        <v>6882.8244669483875</v>
      </c>
      <c r="AE24" s="22" t="s">
        <v>275</v>
      </c>
      <c r="AF24" s="22"/>
      <c r="AG24" s="5"/>
      <c r="AI24" s="45">
        <f>SUM(AH14:AH21)</f>
        <v>7939.2470359759982</v>
      </c>
    </row>
    <row r="25" spans="1:62">
      <c r="A25" s="148"/>
      <c r="G25"/>
      <c r="I25" s="19"/>
      <c r="K25" s="31"/>
      <c r="M25"/>
      <c r="O25" s="15"/>
      <c r="Q25" s="31"/>
      <c r="R25" s="33"/>
      <c r="S25"/>
      <c r="U25" s="15"/>
      <c r="Y25"/>
      <c r="AA25" s="15"/>
      <c r="AG25" s="15"/>
    </row>
    <row r="26" spans="1:62">
      <c r="A26" s="148"/>
      <c r="B26" s="104"/>
      <c r="C26" s="7"/>
      <c r="G26" s="23" t="s">
        <v>276</v>
      </c>
      <c r="H26" s="9"/>
      <c r="I26" s="81" t="s">
        <v>277</v>
      </c>
      <c r="J26" s="9"/>
      <c r="K26" s="37"/>
      <c r="M26" s="23" t="s">
        <v>276</v>
      </c>
      <c r="N26" s="9"/>
      <c r="O26" s="10" t="s">
        <v>277</v>
      </c>
      <c r="Q26" s="37"/>
      <c r="R26" s="34"/>
      <c r="S26" s="23" t="s">
        <v>276</v>
      </c>
      <c r="T26" s="9"/>
      <c r="U26" s="10" t="s">
        <v>277</v>
      </c>
      <c r="W26" s="323"/>
      <c r="Y26" s="23" t="s">
        <v>276</v>
      </c>
      <c r="Z26" s="9"/>
      <c r="AA26" s="10" t="s">
        <v>277</v>
      </c>
      <c r="AC26" s="14"/>
      <c r="AE26" s="23" t="s">
        <v>276</v>
      </c>
      <c r="AF26" s="9"/>
      <c r="AG26" s="10"/>
    </row>
    <row r="27" spans="1:62">
      <c r="A27" s="148"/>
      <c r="B27" s="26"/>
      <c r="C27" s="26"/>
      <c r="D27" s="26"/>
      <c r="F27" s="51"/>
      <c r="G27" s="426" t="s">
        <v>480</v>
      </c>
      <c r="H27" s="5"/>
      <c r="I27" s="71">
        <v>4</v>
      </c>
      <c r="J27" t="s">
        <v>279</v>
      </c>
      <c r="L27" s="52"/>
      <c r="M27" s="5" t="s">
        <v>278</v>
      </c>
      <c r="N27" s="5"/>
      <c r="O27" s="71">
        <v>20</v>
      </c>
      <c r="P27" t="s">
        <v>280</v>
      </c>
      <c r="Q27" s="26"/>
      <c r="R27" s="33"/>
      <c r="S27" s="5" t="s">
        <v>278</v>
      </c>
      <c r="T27" s="5"/>
      <c r="U27" s="71">
        <v>20</v>
      </c>
      <c r="V27" t="s">
        <v>280</v>
      </c>
      <c r="W27" s="26"/>
      <c r="Y27" s="5" t="s">
        <v>278</v>
      </c>
      <c r="Z27" s="5"/>
      <c r="AA27" s="71">
        <v>20</v>
      </c>
      <c r="AB27" t="s">
        <v>280</v>
      </c>
      <c r="AC27" s="26"/>
      <c r="AD27" s="52"/>
      <c r="AE27" s="5" t="s">
        <v>278</v>
      </c>
      <c r="AF27" s="5"/>
      <c r="AG27" s="71">
        <v>20</v>
      </c>
      <c r="AH27" t="s">
        <v>280</v>
      </c>
      <c r="AJ27" s="77"/>
    </row>
    <row r="28" spans="1:62">
      <c r="A28" s="148"/>
      <c r="B28" s="26"/>
      <c r="C28" s="26"/>
      <c r="D28" s="26"/>
      <c r="E28" s="25"/>
      <c r="F28" s="543"/>
      <c r="G28" s="5" t="s">
        <v>281</v>
      </c>
      <c r="H28" s="5"/>
      <c r="I28" s="71">
        <v>1</v>
      </c>
      <c r="J28" t="s">
        <v>279</v>
      </c>
      <c r="L28" s="52"/>
      <c r="M28" s="5" t="s">
        <v>282</v>
      </c>
      <c r="N28" s="5"/>
      <c r="O28" s="71">
        <v>15</v>
      </c>
      <c r="P28" t="s">
        <v>283</v>
      </c>
      <c r="Q28" s="26"/>
      <c r="R28" s="33"/>
      <c r="S28" s="5" t="s">
        <v>282</v>
      </c>
      <c r="T28" s="5"/>
      <c r="U28" s="71">
        <v>15</v>
      </c>
      <c r="V28" t="s">
        <v>283</v>
      </c>
      <c r="W28" s="26"/>
      <c r="Y28" s="5" t="s">
        <v>282</v>
      </c>
      <c r="Z28" s="5"/>
      <c r="AA28" s="71">
        <v>15</v>
      </c>
      <c r="AB28" t="s">
        <v>283</v>
      </c>
      <c r="AC28" s="26"/>
      <c r="AD28" s="52"/>
      <c r="AE28" s="5" t="s">
        <v>282</v>
      </c>
      <c r="AF28" s="5"/>
      <c r="AG28" s="71">
        <v>15</v>
      </c>
      <c r="AH28" t="s">
        <v>283</v>
      </c>
      <c r="AJ28" s="77"/>
    </row>
    <row r="29" spans="1:62">
      <c r="A29" s="148"/>
      <c r="B29" s="5" t="s">
        <v>284</v>
      </c>
      <c r="C29" s="505">
        <f>'Main-d''oeuvre'!E4</f>
        <v>15.14</v>
      </c>
      <c r="D29" t="s">
        <v>285</v>
      </c>
      <c r="E29" s="439"/>
      <c r="F29" s="508"/>
      <c r="G29" s="31"/>
      <c r="H29" s="31"/>
      <c r="I29" s="31"/>
      <c r="J29" s="31"/>
      <c r="L29" s="52"/>
      <c r="M29" s="97" t="s">
        <v>286</v>
      </c>
      <c r="N29" s="31"/>
      <c r="O29" s="336">
        <v>45</v>
      </c>
      <c r="P29" s="31" t="s">
        <v>287</v>
      </c>
      <c r="R29" s="33"/>
      <c r="S29" s="97" t="s">
        <v>286</v>
      </c>
      <c r="T29" s="31"/>
      <c r="U29" s="336">
        <v>45</v>
      </c>
      <c r="V29" s="31" t="s">
        <v>288</v>
      </c>
      <c r="Y29" s="97" t="s">
        <v>289</v>
      </c>
      <c r="Z29" s="31"/>
      <c r="AA29" s="336">
        <v>20</v>
      </c>
      <c r="AB29" s="31" t="s">
        <v>288</v>
      </c>
      <c r="AD29" s="52"/>
      <c r="AE29" s="97" t="s">
        <v>289</v>
      </c>
      <c r="AF29" s="31"/>
      <c r="AG29" s="336">
        <v>20</v>
      </c>
      <c r="AH29" s="31" t="s">
        <v>288</v>
      </c>
      <c r="AJ29" s="78"/>
    </row>
    <row r="30" spans="1:62">
      <c r="A30" s="148"/>
      <c r="B30" s="5"/>
      <c r="C30" s="71"/>
      <c r="D30" s="439"/>
      <c r="E30" s="25"/>
      <c r="F30" s="508"/>
      <c r="G30" s="5"/>
      <c r="H30" s="5"/>
      <c r="I30" s="71"/>
      <c r="L30" s="52"/>
      <c r="M30" s="5" t="s">
        <v>290</v>
      </c>
      <c r="N30" s="5"/>
      <c r="O30" s="71">
        <v>1.5</v>
      </c>
      <c r="P30" t="s">
        <v>279</v>
      </c>
      <c r="R30" s="33"/>
      <c r="S30" s="5" t="s">
        <v>281</v>
      </c>
      <c r="T30" s="5"/>
      <c r="U30" s="71">
        <v>1</v>
      </c>
      <c r="V30" t="s">
        <v>279</v>
      </c>
      <c r="Y30" s="5" t="s">
        <v>291</v>
      </c>
      <c r="Z30" s="5"/>
      <c r="AA30" s="71">
        <v>0.3</v>
      </c>
      <c r="AB30" t="s">
        <v>279</v>
      </c>
      <c r="AD30" s="52"/>
      <c r="AE30" s="5" t="s">
        <v>292</v>
      </c>
      <c r="AF30" s="5"/>
      <c r="AG30" s="71">
        <v>0.5</v>
      </c>
      <c r="AH30" t="s">
        <v>279</v>
      </c>
      <c r="AJ30" s="78"/>
    </row>
    <row r="31" spans="1:62">
      <c r="A31" s="148"/>
      <c r="B31" s="506"/>
      <c r="C31" s="505"/>
      <c r="F31" s="508"/>
      <c r="G31" s="5"/>
      <c r="H31" s="5"/>
      <c r="I31" s="71"/>
      <c r="L31" s="52"/>
      <c r="M31" s="5" t="s">
        <v>281</v>
      </c>
      <c r="N31" s="5"/>
      <c r="O31" s="71">
        <v>1</v>
      </c>
      <c r="P31" t="s">
        <v>279</v>
      </c>
      <c r="R31" s="33"/>
      <c r="S31" s="31"/>
      <c r="T31" s="31"/>
      <c r="U31" s="31"/>
      <c r="V31" s="31"/>
      <c r="Y31" s="31"/>
      <c r="Z31" s="31"/>
      <c r="AA31" s="31"/>
      <c r="AB31" s="31"/>
      <c r="AD31" s="52"/>
      <c r="AE31" s="5" t="s">
        <v>281</v>
      </c>
      <c r="AF31" s="5"/>
      <c r="AG31" s="71">
        <v>1</v>
      </c>
      <c r="AH31" t="s">
        <v>279</v>
      </c>
      <c r="AJ31" s="78"/>
    </row>
    <row r="32" spans="1:62">
      <c r="A32" s="148"/>
      <c r="B32" s="479"/>
      <c r="C32" s="505"/>
      <c r="E32" s="426"/>
      <c r="F32" s="509"/>
      <c r="G32" s="5"/>
      <c r="H32" s="5"/>
      <c r="I32" s="76"/>
      <c r="L32" s="52"/>
      <c r="M32" s="5"/>
      <c r="N32" s="5"/>
      <c r="O32" s="324"/>
      <c r="R32" s="33"/>
      <c r="S32" s="5"/>
      <c r="T32" s="5"/>
      <c r="U32" s="50"/>
      <c r="Y32" s="5"/>
      <c r="Z32" s="5"/>
      <c r="AA32" s="50"/>
      <c r="AD32" s="52"/>
      <c r="AE32" s="5"/>
      <c r="AF32" s="5"/>
      <c r="AG32" s="324"/>
      <c r="AJ32" s="78"/>
    </row>
    <row r="33" spans="1:62">
      <c r="A33" s="148"/>
      <c r="B33" s="479"/>
      <c r="C33" s="507"/>
      <c r="E33" s="426"/>
      <c r="F33" s="362"/>
      <c r="G33" s="484" t="s">
        <v>481</v>
      </c>
      <c r="H33" s="5"/>
      <c r="I33" s="28">
        <f>((I27+I28)/60)*D11</f>
        <v>200.08003201280511</v>
      </c>
      <c r="J33" t="s">
        <v>294</v>
      </c>
      <c r="M33" s="48" t="s">
        <v>293</v>
      </c>
      <c r="N33" s="5"/>
      <c r="O33" s="28">
        <f>((O27/60)*(100/O11))*(100/D10)+((O28/60)*2*(100/D10))+((O29/60)*(100/D10))+(((O30+O31)/60)*D11)</f>
        <v>199.24636521275175</v>
      </c>
      <c r="P33" t="s">
        <v>294</v>
      </c>
      <c r="R33" s="33"/>
      <c r="S33" s="48" t="s">
        <v>293</v>
      </c>
      <c r="T33" s="5"/>
      <c r="U33" s="28">
        <f>((U27/60)*(100/U11)*(100/D10))+((U28/60)*2*(100/D10))+((U29/60)*(100/D10)*U9)+(((U30)/60)*D11)</f>
        <v>197.95251433906898</v>
      </c>
      <c r="V33" s="5" t="s">
        <v>294</v>
      </c>
      <c r="Y33" s="48" t="s">
        <v>293</v>
      </c>
      <c r="Z33" s="5"/>
      <c r="AA33" s="28">
        <f>((AA27/60)*(100/AA11)*(100/D10))+((AA28/60)*2*(100/D10))+((AA29/60)*(100/D10)*AA9)+(((AA30)/60)*D11)</f>
        <v>134.22702414299053</v>
      </c>
      <c r="AB33" s="5" t="s">
        <v>294</v>
      </c>
      <c r="AE33" s="48" t="s">
        <v>293</v>
      </c>
      <c r="AF33" s="5"/>
      <c r="AG33" s="28">
        <f>((AG27/60)*(100/AG11)*(100/D10))+((AG28/60)*2*(100/D10))+((AG29/60)*2*(100/D10))+(((AG30+AG31)/60)*D11)</f>
        <v>172.72242230225424</v>
      </c>
      <c r="AH33" t="s">
        <v>294</v>
      </c>
    </row>
    <row r="34" spans="1:62">
      <c r="A34" s="148"/>
      <c r="B34" s="104"/>
      <c r="C34" s="504"/>
      <c r="E34" s="426"/>
      <c r="F34" s="510"/>
      <c r="G34" s="5"/>
      <c r="H34" s="5"/>
      <c r="I34" s="18"/>
      <c r="J34" s="49"/>
      <c r="M34" s="5"/>
      <c r="N34" s="5"/>
      <c r="O34" s="53"/>
      <c r="P34" s="49"/>
      <c r="Q34" s="54"/>
      <c r="R34" s="33"/>
      <c r="S34" s="5"/>
      <c r="T34" s="5"/>
      <c r="U34" s="337"/>
      <c r="V34" s="49"/>
      <c r="Y34" s="5"/>
      <c r="Z34" s="5"/>
      <c r="AB34" s="49"/>
      <c r="AE34" s="5"/>
      <c r="AF34" s="5"/>
      <c r="AG34" s="16"/>
      <c r="AH34" s="49"/>
    </row>
    <row r="35" spans="1:62">
      <c r="A35" s="148"/>
      <c r="B35" s="433"/>
      <c r="C35" s="504"/>
      <c r="F35" s="510"/>
      <c r="G35" s="5" t="s">
        <v>295</v>
      </c>
      <c r="H35" s="5"/>
      <c r="J35" s="17"/>
      <c r="K35" s="307">
        <f>C29*I33</f>
        <v>3029.2116846738695</v>
      </c>
      <c r="L35" s="334" t="s">
        <v>38</v>
      </c>
      <c r="M35" s="5" t="s">
        <v>295</v>
      </c>
      <c r="N35" s="5"/>
      <c r="O35" s="5"/>
      <c r="P35" s="17"/>
      <c r="Q35" s="307">
        <f>C29*O33</f>
        <v>3016.5899693210617</v>
      </c>
      <c r="R35" s="335" t="s">
        <v>38</v>
      </c>
      <c r="S35" s="338" t="s">
        <v>295</v>
      </c>
      <c r="T35" s="5"/>
      <c r="U35" s="5"/>
      <c r="V35" s="17"/>
      <c r="W35" s="307">
        <f>C29*U33</f>
        <v>2997.0010670935044</v>
      </c>
      <c r="X35" s="334" t="s">
        <v>38</v>
      </c>
      <c r="Y35" s="5" t="s">
        <v>295</v>
      </c>
      <c r="Z35" s="5"/>
      <c r="AA35" s="5"/>
      <c r="AB35" s="31"/>
      <c r="AC35" s="307">
        <f>C29*AA33</f>
        <v>2032.1971455248768</v>
      </c>
      <c r="AD35" s="334" t="s">
        <v>38</v>
      </c>
      <c r="AE35" s="5" t="s">
        <v>295</v>
      </c>
      <c r="AF35" s="5"/>
      <c r="AH35" s="17"/>
      <c r="AI35" s="307">
        <f>C29*AG33</f>
        <v>2615.0174736561294</v>
      </c>
      <c r="AJ35" s="335" t="s">
        <v>38</v>
      </c>
    </row>
    <row r="36" spans="1:62">
      <c r="A36" s="148"/>
      <c r="B36" s="433" t="s">
        <v>510</v>
      </c>
      <c r="C36" s="504"/>
      <c r="E36" s="426"/>
      <c r="F36" s="510"/>
      <c r="G36" t="s">
        <v>296</v>
      </c>
      <c r="I36" s="83">
        <v>0.1</v>
      </c>
      <c r="K36" s="285">
        <f>(K35)*I36</f>
        <v>302.92116846738696</v>
      </c>
      <c r="L36" s="334" t="s">
        <v>38</v>
      </c>
      <c r="M36" t="s">
        <v>296</v>
      </c>
      <c r="O36" s="83">
        <v>0.1</v>
      </c>
      <c r="Q36" s="285">
        <f>(Q35)*O36</f>
        <v>301.65899693210616</v>
      </c>
      <c r="R36" s="334" t="s">
        <v>38</v>
      </c>
      <c r="S36" t="s">
        <v>296</v>
      </c>
      <c r="U36" s="83">
        <v>0.1</v>
      </c>
      <c r="W36" s="285">
        <f>(W35)*U36</f>
        <v>299.70010670935045</v>
      </c>
      <c r="X36" s="334" t="s">
        <v>38</v>
      </c>
      <c r="Y36" t="s">
        <v>296</v>
      </c>
      <c r="AA36" s="83">
        <v>0.1</v>
      </c>
      <c r="AB36" s="31"/>
      <c r="AC36" s="285">
        <f>(AC35)*AA36</f>
        <v>203.21971455248769</v>
      </c>
      <c r="AD36" s="334" t="s">
        <v>38</v>
      </c>
      <c r="AE36" t="s">
        <v>296</v>
      </c>
      <c r="AG36" s="83">
        <v>0.1</v>
      </c>
      <c r="AI36" s="285">
        <f>(AI35)*AG36</f>
        <v>261.50174736561297</v>
      </c>
      <c r="AJ36" s="335" t="s">
        <v>38</v>
      </c>
    </row>
    <row r="37" spans="1:62">
      <c r="A37" s="148"/>
      <c r="B37" t="s">
        <v>451</v>
      </c>
      <c r="C37" s="512">
        <f>19/350</f>
        <v>5.4285714285714284E-2</v>
      </c>
      <c r="D37" t="s">
        <v>271</v>
      </c>
      <c r="F37" s="362"/>
      <c r="G37" s="5"/>
      <c r="H37" s="5"/>
      <c r="M37" s="5"/>
      <c r="N37" s="5"/>
      <c r="O37" s="5"/>
      <c r="R37" s="33"/>
      <c r="S37" s="5"/>
      <c r="T37" s="5"/>
      <c r="U37" s="5"/>
      <c r="Y37" s="5"/>
      <c r="Z37" s="5"/>
      <c r="AA37" s="5"/>
      <c r="AE37" s="5"/>
      <c r="AF37" s="5"/>
      <c r="AG37" s="5"/>
    </row>
    <row r="38" spans="1:62" ht="15.75">
      <c r="A38" s="148"/>
      <c r="B38" s="506"/>
      <c r="C38" s="25"/>
      <c r="F38" s="511"/>
      <c r="G38" s="39" t="s">
        <v>297</v>
      </c>
      <c r="H38" s="22"/>
      <c r="J38" s="17"/>
      <c r="K38" s="44">
        <f>K24+K35+K36</f>
        <v>13224.089635854341</v>
      </c>
      <c r="M38" s="39" t="s">
        <v>297</v>
      </c>
      <c r="N38" s="22"/>
      <c r="O38" s="5"/>
      <c r="P38" s="17"/>
      <c r="Q38" s="44">
        <f>Q24+Q35+Q36</f>
        <v>12957.125107602656</v>
      </c>
      <c r="R38" s="35"/>
      <c r="S38" s="39" t="s">
        <v>297</v>
      </c>
      <c r="T38" s="22"/>
      <c r="U38" s="5"/>
      <c r="V38" s="17"/>
      <c r="W38" s="44">
        <f>W24+W35+W36</f>
        <v>10214.787506691648</v>
      </c>
      <c r="Y38" s="39" t="s">
        <v>297</v>
      </c>
      <c r="Z38" s="22"/>
      <c r="AA38" s="5"/>
      <c r="AB38" s="17"/>
      <c r="AC38" s="44">
        <f>AC24+AC35+AC36</f>
        <v>9118.241327025753</v>
      </c>
      <c r="AE38" s="39" t="s">
        <v>297</v>
      </c>
      <c r="AF38" s="22"/>
      <c r="AG38" s="5"/>
      <c r="AH38" s="17"/>
      <c r="AI38" s="44">
        <f>AI24+AI35+AI36</f>
        <v>10815.766256997742</v>
      </c>
    </row>
    <row r="39" spans="1:62" ht="15.75">
      <c r="A39" s="148"/>
      <c r="F39" s="362"/>
      <c r="G39" s="39"/>
      <c r="H39" s="22"/>
      <c r="J39" s="17"/>
      <c r="K39" s="44"/>
      <c r="M39" s="39"/>
      <c r="N39" s="22"/>
      <c r="O39" s="5"/>
      <c r="P39" s="17"/>
      <c r="Q39" s="44"/>
      <c r="R39" s="35"/>
      <c r="S39" s="39"/>
      <c r="T39" s="22"/>
      <c r="U39" s="5"/>
      <c r="V39" s="17"/>
      <c r="W39" s="44"/>
      <c r="Y39" s="39"/>
      <c r="Z39" s="22"/>
      <c r="AA39" s="5"/>
      <c r="AB39" s="17"/>
      <c r="AC39" s="44"/>
      <c r="AE39" s="39"/>
      <c r="AF39" s="22"/>
      <c r="AG39" s="5"/>
      <c r="AH39" s="17"/>
      <c r="AI39" s="44"/>
    </row>
    <row r="40" spans="1:62">
      <c r="A40" s="25"/>
      <c r="F40" s="362"/>
      <c r="G40"/>
      <c r="K40" s="38"/>
      <c r="M40"/>
      <c r="O40" s="8"/>
      <c r="Q40" s="38"/>
      <c r="R40" s="36"/>
      <c r="S40"/>
      <c r="U40" s="8"/>
      <c r="W40" s="12"/>
      <c r="Y40"/>
      <c r="AA40" s="8"/>
      <c r="AC40" s="12"/>
    </row>
    <row r="41" spans="1:62" s="85" customFormat="1">
      <c r="B41" s="5"/>
      <c r="C41" s="5"/>
      <c r="D41" s="5"/>
      <c r="I41" s="97"/>
    </row>
    <row r="42" spans="1:62" s="85" customFormat="1" ht="15.75">
      <c r="A42" s="207"/>
      <c r="B42" s="59" t="s">
        <v>298</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79"/>
      <c r="AL42" s="79"/>
      <c r="AM42" s="79"/>
      <c r="AN42" s="79"/>
      <c r="AW42" s="39"/>
    </row>
    <row r="43" spans="1:62" s="79" customFormat="1" ht="15.75">
      <c r="A43" s="156"/>
      <c r="B43" s="6"/>
      <c r="C43" s="84"/>
      <c r="D43" s="84"/>
      <c r="E43" s="84"/>
      <c r="F43" s="85"/>
      <c r="G43" s="84"/>
      <c r="H43" s="84"/>
      <c r="I43" s="5"/>
      <c r="J43" s="84"/>
      <c r="K43" s="85"/>
      <c r="L43" s="86"/>
      <c r="M43" s="84"/>
      <c r="N43" s="84"/>
      <c r="O43" s="84"/>
      <c r="P43" s="84"/>
      <c r="Q43" s="85"/>
      <c r="R43" s="86"/>
      <c r="S43" s="84"/>
      <c r="T43" s="84"/>
      <c r="U43" s="84"/>
      <c r="V43" s="84"/>
      <c r="W43" s="84"/>
      <c r="X43" s="86"/>
      <c r="Y43" s="84"/>
      <c r="Z43" s="84"/>
      <c r="AA43" s="84"/>
      <c r="AB43" s="84"/>
      <c r="AC43" s="84"/>
      <c r="AD43" s="86"/>
      <c r="AE43" s="84"/>
      <c r="AF43" s="84"/>
      <c r="AG43" s="84"/>
      <c r="AH43" s="84"/>
      <c r="AI43" s="85"/>
      <c r="AJ43" s="85"/>
      <c r="AK43" s="85"/>
      <c r="AL43" s="85"/>
      <c r="AM43" s="85"/>
      <c r="AN43" s="85"/>
      <c r="AV43" s="85"/>
      <c r="AW43" s="85"/>
      <c r="AX43" s="85"/>
      <c r="AY43" s="85"/>
      <c r="AZ43" s="85"/>
      <c r="BA43" s="85"/>
      <c r="BB43" s="97"/>
      <c r="BC43" s="85"/>
      <c r="BD43" s="85"/>
      <c r="BE43" s="85"/>
      <c r="BF43" s="85"/>
      <c r="BG43" s="85"/>
      <c r="BH43" s="85"/>
      <c r="BI43" s="85"/>
      <c r="BJ43" s="85"/>
    </row>
    <row r="44" spans="1:62" s="85" customFormat="1" ht="16.5">
      <c r="A44" s="156"/>
      <c r="B44" s="84" t="s">
        <v>101</v>
      </c>
      <c r="C44" s="84"/>
      <c r="D44" s="17">
        <f>Rendement!$C$5</f>
        <v>1</v>
      </c>
      <c r="E44" s="55" t="str">
        <f>"m  = "&amp;  TEXT(D44*3.28,"( 0,0pi)")</f>
        <v>m  = ( 3,3pi)</v>
      </c>
      <c r="F44" s="86"/>
      <c r="G44" s="39" t="s">
        <v>242</v>
      </c>
      <c r="H44" s="84"/>
      <c r="I44" s="5"/>
      <c r="J44" s="84"/>
      <c r="L44" s="86"/>
      <c r="M44" s="39" t="s">
        <v>243</v>
      </c>
      <c r="N44" s="84"/>
      <c r="O44" s="84"/>
      <c r="P44" s="84"/>
      <c r="R44" s="86"/>
      <c r="S44" s="39" t="s">
        <v>244</v>
      </c>
      <c r="T44" s="84"/>
      <c r="U44" s="39">
        <f>U9</f>
        <v>3</v>
      </c>
      <c r="V44" s="39" t="s">
        <v>245</v>
      </c>
      <c r="W44" s="84"/>
      <c r="X44" s="86"/>
      <c r="Y44" s="39" t="s">
        <v>246</v>
      </c>
      <c r="Z44" s="84"/>
      <c r="AA44" s="339">
        <f>AA9</f>
        <v>3</v>
      </c>
      <c r="AB44" s="39" t="s">
        <v>245</v>
      </c>
      <c r="AC44" s="84"/>
      <c r="AD44" s="86"/>
      <c r="AE44" s="39" t="s">
        <v>247</v>
      </c>
      <c r="AF44" s="84"/>
      <c r="AG44" s="84"/>
      <c r="AH44" s="84"/>
      <c r="AI44" s="84"/>
      <c r="AV44" s="84"/>
      <c r="AW44" s="340"/>
      <c r="AX44" s="84"/>
      <c r="AY44" s="84"/>
      <c r="AZ44" s="84"/>
      <c r="BA44" s="84"/>
      <c r="BB44" s="84"/>
      <c r="BC44" s="84"/>
      <c r="BD44" s="84"/>
      <c r="BE44" s="84"/>
      <c r="BF44" s="84"/>
      <c r="BG44" s="84"/>
      <c r="BH44" s="84"/>
      <c r="BI44" s="84"/>
      <c r="BJ44" s="84"/>
    </row>
    <row r="45" spans="1:62" s="85" customFormat="1" ht="18.75">
      <c r="A45" s="156"/>
      <c r="B45" s="84" t="s">
        <v>102</v>
      </c>
      <c r="C45" s="84"/>
      <c r="D45" s="17">
        <f>Rendement!$C$6</f>
        <v>3.4</v>
      </c>
      <c r="E45" s="55" t="str">
        <f>"m  = "&amp;  TEXT(D45*3.28,"( 0,0pi)")</f>
        <v>m  = ( 11,2pi)</v>
      </c>
      <c r="F45" s="86"/>
      <c r="G45" s="39"/>
      <c r="H45" s="84"/>
      <c r="I45" s="5"/>
      <c r="J45" s="84"/>
      <c r="L45" s="86"/>
      <c r="M45" s="39"/>
      <c r="N45" s="84"/>
      <c r="O45" s="84"/>
      <c r="P45" s="84"/>
      <c r="R45" s="86"/>
      <c r="S45" s="39"/>
      <c r="T45" s="84"/>
      <c r="U45" s="84"/>
      <c r="V45" s="84"/>
      <c r="W45" s="84"/>
      <c r="X45" s="86"/>
      <c r="Y45" s="39"/>
      <c r="Z45" s="84"/>
      <c r="AA45" s="87"/>
      <c r="AB45" s="84"/>
      <c r="AC45" s="84"/>
      <c r="AD45" s="86"/>
      <c r="AE45" s="84"/>
      <c r="AF45" s="84"/>
      <c r="AG45" s="84"/>
      <c r="AH45" s="84"/>
      <c r="AI45" s="84"/>
      <c r="AV45" s="84"/>
      <c r="AW45" s="56"/>
      <c r="AX45" s="84"/>
      <c r="AY45" s="84"/>
      <c r="AZ45" s="84"/>
      <c r="BA45" s="84"/>
      <c r="BB45" s="84"/>
      <c r="BC45" s="88"/>
      <c r="BD45" s="88"/>
      <c r="BE45" s="88"/>
      <c r="BF45" s="84"/>
      <c r="BG45" s="88"/>
      <c r="BH45" s="88"/>
      <c r="BI45" s="88"/>
      <c r="BJ45" s="84"/>
    </row>
    <row r="46" spans="1:62" s="85" customFormat="1" ht="15">
      <c r="A46" s="156"/>
      <c r="B46" s="104" t="s">
        <v>103</v>
      </c>
      <c r="C46" s="104"/>
      <c r="D46" s="103">
        <f>Rendement!$C$7</f>
        <v>2941.1764705882356</v>
      </c>
      <c r="E46" s="55" t="str">
        <f>"     = "&amp;  TEXT(D46/2.47,"( 0")&amp;" pommiers/acre)"</f>
        <v xml:space="preserve">     = ( 1191 pommiers/acre)</v>
      </c>
      <c r="F46" s="86"/>
      <c r="G46" s="389"/>
      <c r="H46" s="390"/>
      <c r="I46" s="28"/>
      <c r="J46" s="84"/>
      <c r="L46" s="86"/>
      <c r="M46" s="388" t="s">
        <v>254</v>
      </c>
      <c r="N46" s="388"/>
      <c r="O46" s="28">
        <f>O11</f>
        <v>15</v>
      </c>
      <c r="P46" s="55" t="str">
        <f>"m  = "&amp;  TEXT(O46*3.28,"( 0pi)")</f>
        <v>m  = ( 49pi)</v>
      </c>
      <c r="R46" s="86"/>
      <c r="S46" s="388" t="s">
        <v>254</v>
      </c>
      <c r="T46" s="388"/>
      <c r="U46" s="28">
        <f>U11</f>
        <v>12</v>
      </c>
      <c r="V46" s="55" t="str">
        <f>"m  = "&amp;  TEXT(U46*3.28,"( 0pi)")</f>
        <v>m  = ( 39pi)</v>
      </c>
      <c r="W46" s="84"/>
      <c r="X46" s="86"/>
      <c r="Y46" s="388" t="s">
        <v>254</v>
      </c>
      <c r="Z46" s="388"/>
      <c r="AA46" s="28">
        <f>AA11</f>
        <v>12</v>
      </c>
      <c r="AB46" s="55" t="str">
        <f>"m  = "&amp;  TEXT(AA46*3.28,"( 0pi)")</f>
        <v>m  = ( 39pi)</v>
      </c>
      <c r="AC46" s="84"/>
      <c r="AD46" s="86"/>
      <c r="AE46" s="388" t="s">
        <v>254</v>
      </c>
      <c r="AF46" s="388"/>
      <c r="AG46" s="28">
        <f>AG11</f>
        <v>12</v>
      </c>
      <c r="AH46" s="55" t="str">
        <f>"m  = "&amp;  TEXT(AG46*3.28,"( 0pi)")</f>
        <v>m  = ( 39pi)</v>
      </c>
      <c r="AI46" s="84"/>
      <c r="AV46" s="84"/>
      <c r="AW46" s="340"/>
      <c r="AX46" s="84"/>
      <c r="AY46" s="84"/>
      <c r="AZ46" s="84"/>
      <c r="BA46" s="84"/>
      <c r="BB46" s="84"/>
      <c r="BC46" s="84"/>
      <c r="BD46" s="84"/>
      <c r="BE46" s="84"/>
      <c r="BF46" s="84"/>
      <c r="BG46" s="84"/>
      <c r="BH46" s="84"/>
      <c r="BI46" s="84"/>
      <c r="BJ46" s="84"/>
    </row>
    <row r="47" spans="1:62" s="85" customFormat="1" ht="14.25">
      <c r="A47" s="156"/>
      <c r="B47" s="84"/>
      <c r="C47" s="84"/>
      <c r="D47" s="84"/>
      <c r="E47" s="84"/>
      <c r="F47" s="86"/>
      <c r="G47" s="84"/>
      <c r="H47" s="84"/>
      <c r="I47" s="28"/>
      <c r="J47" s="84"/>
      <c r="L47" s="86"/>
      <c r="M47" s="84"/>
      <c r="N47" s="84"/>
      <c r="O47" s="88"/>
      <c r="P47" s="84"/>
      <c r="R47" s="86"/>
      <c r="S47" s="84"/>
      <c r="T47" s="84"/>
      <c r="U47" s="88"/>
      <c r="V47" s="84"/>
      <c r="W47" s="84"/>
      <c r="X47" s="86"/>
      <c r="Y47" s="84"/>
      <c r="Z47" s="84"/>
      <c r="AA47" s="88"/>
      <c r="AB47" s="84"/>
      <c r="AC47" s="84"/>
      <c r="AD47" s="86"/>
      <c r="AE47" s="84"/>
      <c r="AF47" s="84"/>
      <c r="AG47" s="84"/>
      <c r="AH47" s="84"/>
      <c r="AI47" s="84"/>
      <c r="AV47" s="341"/>
      <c r="AW47" s="57"/>
      <c r="AX47" s="84"/>
      <c r="AY47" s="84"/>
      <c r="AZ47" s="84"/>
      <c r="BA47" s="84"/>
      <c r="BB47" s="84"/>
      <c r="BC47" s="88"/>
      <c r="BD47" s="88"/>
      <c r="BE47" s="88"/>
      <c r="BF47" s="84"/>
      <c r="BG47" s="342"/>
      <c r="BH47" s="342"/>
      <c r="BI47" s="342"/>
      <c r="BJ47" s="84"/>
    </row>
    <row r="48" spans="1:62" s="85" customFormat="1" ht="18">
      <c r="A48" s="156"/>
      <c r="B48" s="41" t="s">
        <v>59</v>
      </c>
      <c r="C48" s="84"/>
      <c r="D48" s="88"/>
      <c r="E48" s="84"/>
      <c r="F48" s="86"/>
      <c r="G48" s="23" t="s">
        <v>256</v>
      </c>
      <c r="H48" s="89"/>
      <c r="I48" s="80"/>
      <c r="J48" s="90" t="s">
        <v>257</v>
      </c>
      <c r="L48" s="86"/>
      <c r="M48" s="23" t="s">
        <v>256</v>
      </c>
      <c r="N48" s="89"/>
      <c r="O48" s="89"/>
      <c r="P48" s="90" t="s">
        <v>257</v>
      </c>
      <c r="R48" s="86"/>
      <c r="S48" s="23" t="s">
        <v>256</v>
      </c>
      <c r="T48" s="89"/>
      <c r="U48" s="89"/>
      <c r="V48" s="90" t="s">
        <v>257</v>
      </c>
      <c r="W48" s="84"/>
      <c r="X48" s="86"/>
      <c r="Y48" s="23" t="s">
        <v>256</v>
      </c>
      <c r="Z48" s="89"/>
      <c r="AA48" s="89"/>
      <c r="AB48" s="90" t="s">
        <v>257</v>
      </c>
      <c r="AC48" s="84"/>
      <c r="AD48" s="86"/>
      <c r="AE48" s="23" t="s">
        <v>256</v>
      </c>
      <c r="AF48" s="23"/>
      <c r="AG48" s="23"/>
      <c r="AH48" s="24" t="s">
        <v>257</v>
      </c>
      <c r="AI48" s="84"/>
      <c r="AV48" s="341"/>
      <c r="AW48" s="57"/>
      <c r="AX48" s="84"/>
      <c r="AY48" s="84"/>
      <c r="AZ48" s="84"/>
      <c r="BA48" s="84"/>
      <c r="BB48" s="84"/>
      <c r="BC48" s="28"/>
      <c r="BD48" s="88"/>
      <c r="BE48" s="88"/>
      <c r="BF48" s="84"/>
      <c r="BG48" s="342"/>
      <c r="BH48" s="342"/>
      <c r="BI48" s="342"/>
      <c r="BJ48" s="84"/>
    </row>
    <row r="49" spans="1:62" s="85" customFormat="1" ht="14.25">
      <c r="A49" s="156"/>
      <c r="B49" s="84" t="str">
        <f>B14</f>
        <v>ancres</v>
      </c>
      <c r="C49" s="84">
        <f>C14</f>
        <v>11.5</v>
      </c>
      <c r="D49" s="84" t="str">
        <f>D14</f>
        <v>$/unité</v>
      </c>
      <c r="E49" s="84"/>
      <c r="F49" s="86"/>
      <c r="G49" s="426" t="s">
        <v>453</v>
      </c>
      <c r="H49" s="84"/>
      <c r="I49" s="18" t="s">
        <v>261</v>
      </c>
      <c r="J49" s="91">
        <f>D46*C51</f>
        <v>11764.705882352942</v>
      </c>
      <c r="L49" s="86"/>
      <c r="M49" t="s">
        <v>259</v>
      </c>
      <c r="N49"/>
      <c r="O49"/>
      <c r="P49" s="13">
        <f>(100/D45)*C49*2</f>
        <v>676.47058823529414</v>
      </c>
      <c r="R49" s="86"/>
      <c r="S49" s="84" t="s">
        <v>259</v>
      </c>
      <c r="T49" s="84"/>
      <c r="U49" s="92" t="s">
        <v>261</v>
      </c>
      <c r="V49" s="91">
        <f>(100/D45)*C49*2</f>
        <v>676.47058823529414</v>
      </c>
      <c r="W49" s="84"/>
      <c r="X49" s="86"/>
      <c r="Y49" s="84" t="s">
        <v>259</v>
      </c>
      <c r="Z49" s="84"/>
      <c r="AA49" s="92" t="s">
        <v>261</v>
      </c>
      <c r="AB49" s="91">
        <f>(100/D45)*C49*2</f>
        <v>676.47058823529414</v>
      </c>
      <c r="AC49" s="84"/>
      <c r="AD49" s="86"/>
      <c r="AE49" s="84" t="s">
        <v>259</v>
      </c>
      <c r="AF49" s="84"/>
      <c r="AG49" s="92" t="s">
        <v>261</v>
      </c>
      <c r="AH49" s="91">
        <f>(100/D45)*C49*2</f>
        <v>676.47058823529414</v>
      </c>
      <c r="AI49" s="84"/>
      <c r="AV49" s="341"/>
      <c r="AW49" s="57"/>
      <c r="AX49" s="84"/>
      <c r="AY49" s="84"/>
      <c r="AZ49" s="84"/>
      <c r="BA49" s="84"/>
      <c r="BB49" s="84"/>
      <c r="BC49" s="28"/>
      <c r="BD49" s="88"/>
      <c r="BE49" s="88"/>
      <c r="BF49" s="84"/>
      <c r="BG49" s="342"/>
      <c r="BH49" s="343"/>
      <c r="BI49" s="342"/>
      <c r="BJ49" s="84"/>
    </row>
    <row r="50" spans="1:62" s="85" customFormat="1" ht="14.25">
      <c r="A50" s="156"/>
      <c r="B50" s="84" t="str">
        <f t="shared" ref="B50:D64" si="0">B15</f>
        <v>poteau cèdre traité 12'x5''</v>
      </c>
      <c r="C50" s="84">
        <f t="shared" si="0"/>
        <v>18</v>
      </c>
      <c r="D50" s="84" t="str">
        <f t="shared" si="0"/>
        <v>$/unité</v>
      </c>
      <c r="E50" s="84"/>
      <c r="F50" s="86"/>
      <c r="G50" s="84" t="s">
        <v>262</v>
      </c>
      <c r="H50" s="84"/>
      <c r="I50" s="18" t="s">
        <v>261</v>
      </c>
      <c r="J50" s="91">
        <f>D46/250*C59</f>
        <v>352.94117647058829</v>
      </c>
      <c r="L50" s="86"/>
      <c r="M50" t="s">
        <v>263</v>
      </c>
      <c r="N50"/>
      <c r="O50"/>
      <c r="P50" s="11">
        <f>(100/D45)*C55*2*4</f>
        <v>24.706847464170249</v>
      </c>
      <c r="R50" s="86"/>
      <c r="S50" s="84" t="s">
        <v>263</v>
      </c>
      <c r="T50" s="84"/>
      <c r="U50" s="92"/>
      <c r="V50" s="91">
        <f>(100/D45)*C55*2*4</f>
        <v>24.706847464170249</v>
      </c>
      <c r="W50" s="84"/>
      <c r="X50" s="86"/>
      <c r="Y50" s="84" t="s">
        <v>263</v>
      </c>
      <c r="Z50" s="84"/>
      <c r="AA50" s="92"/>
      <c r="AB50" s="91">
        <f>(100/D45)*C55*2*4</f>
        <v>24.706847464170249</v>
      </c>
      <c r="AC50" s="84"/>
      <c r="AD50" s="86"/>
      <c r="AE50" s="84" t="s">
        <v>263</v>
      </c>
      <c r="AF50" s="84"/>
      <c r="AG50" s="92"/>
      <c r="AH50" s="91">
        <f>(100/D45)*C55*2*4</f>
        <v>24.706847464170249</v>
      </c>
      <c r="AI50" s="84"/>
      <c r="AV50" s="341"/>
      <c r="AW50" s="57"/>
      <c r="AX50" s="84"/>
      <c r="AY50" s="84"/>
      <c r="AZ50" s="84"/>
      <c r="BA50" s="84"/>
      <c r="BB50" s="84"/>
      <c r="BC50" s="28"/>
      <c r="BD50" s="88"/>
      <c r="BE50" s="88"/>
      <c r="BF50" s="84"/>
      <c r="BG50" s="342"/>
      <c r="BH50" s="342"/>
      <c r="BI50" s="342"/>
      <c r="BJ50" s="84"/>
    </row>
    <row r="51" spans="1:62" s="85" customFormat="1" ht="14.25">
      <c r="A51" s="156"/>
      <c r="B51" s="84" t="str">
        <f t="shared" si="0"/>
        <v>piquet cèdre traité 8'x3"</v>
      </c>
      <c r="C51" s="84">
        <f t="shared" si="0"/>
        <v>4</v>
      </c>
      <c r="D51" s="84" t="str">
        <f t="shared" si="0"/>
        <v>$/unité</v>
      </c>
      <c r="E51" s="84"/>
      <c r="F51" s="86"/>
      <c r="G51" s="5"/>
      <c r="H51" s="84"/>
      <c r="I51" s="5"/>
      <c r="J51" s="93"/>
      <c r="L51" s="86"/>
      <c r="M51" t="s">
        <v>265</v>
      </c>
      <c r="N51"/>
      <c r="O51"/>
      <c r="P51" s="11">
        <f>100/D45*100/O46*C50</f>
        <v>3529.4117647058824</v>
      </c>
      <c r="R51" s="86"/>
      <c r="S51" s="84" t="s">
        <v>265</v>
      </c>
      <c r="T51" s="84"/>
      <c r="U51" s="92" t="s">
        <v>261</v>
      </c>
      <c r="V51" s="91">
        <f>(100/D45)*(100/U46)*C50</f>
        <v>4411.7647058823532</v>
      </c>
      <c r="W51" s="84"/>
      <c r="X51" s="86"/>
      <c r="Y51" s="84" t="s">
        <v>265</v>
      </c>
      <c r="Z51" s="84"/>
      <c r="AA51" s="92" t="s">
        <v>261</v>
      </c>
      <c r="AB51" s="91">
        <f>((100/D45)*(100/AA46)*C50)</f>
        <v>4411.7647058823532</v>
      </c>
      <c r="AC51" s="84"/>
      <c r="AD51" s="86"/>
      <c r="AE51" s="84" t="s">
        <v>266</v>
      </c>
      <c r="AF51" s="84"/>
      <c r="AG51" s="92" t="s">
        <v>261</v>
      </c>
      <c r="AH51" s="91">
        <f>((100/D45)*(100/AG46))*C50</f>
        <v>4411.7647058823532</v>
      </c>
      <c r="AI51" s="84"/>
      <c r="AV51" s="341"/>
      <c r="AW51" s="57"/>
      <c r="AX51" s="84"/>
      <c r="AY51" s="84"/>
      <c r="AZ51" s="84"/>
      <c r="BA51" s="84"/>
      <c r="BB51" s="84"/>
      <c r="BC51" s="28"/>
      <c r="BD51" s="88"/>
      <c r="BE51" s="88"/>
      <c r="BF51" s="84"/>
      <c r="BG51" s="342"/>
      <c r="BH51" s="342"/>
      <c r="BI51" s="342"/>
      <c r="BJ51" s="84"/>
    </row>
    <row r="52" spans="1:62" s="85" customFormat="1">
      <c r="A52" s="156"/>
      <c r="B52" s="84" t="str">
        <f t="shared" si="0"/>
        <v>tube de métal 10' x ½''</v>
      </c>
      <c r="C52" s="84">
        <f t="shared" si="0"/>
        <v>2</v>
      </c>
      <c r="D52" s="84" t="str">
        <f t="shared" si="0"/>
        <v>$/unité</v>
      </c>
      <c r="E52" s="84"/>
      <c r="F52" s="86"/>
      <c r="G52" s="84"/>
      <c r="H52" s="84"/>
      <c r="I52" s="5"/>
      <c r="J52" s="93"/>
      <c r="L52" s="86"/>
      <c r="M52" t="s">
        <v>264</v>
      </c>
      <c r="N52"/>
      <c r="O52" s="11" t="s">
        <v>261</v>
      </c>
      <c r="P52" s="12">
        <f>(100/D45)*100*1*C54</f>
        <v>570.67603160667261</v>
      </c>
      <c r="R52" s="86"/>
      <c r="S52" s="84" t="s">
        <v>264</v>
      </c>
      <c r="T52" s="84"/>
      <c r="U52" s="92" t="s">
        <v>261</v>
      </c>
      <c r="V52" s="91">
        <f>(100/D45)*100*U44*C54</f>
        <v>1712.0280948200177</v>
      </c>
      <c r="W52" s="84"/>
      <c r="X52" s="86"/>
      <c r="Y52" s="84" t="s">
        <v>267</v>
      </c>
      <c r="Z52" s="84"/>
      <c r="AA52" s="92" t="s">
        <v>261</v>
      </c>
      <c r="AB52" s="91">
        <f>(100/D45)*100*AA44*C56</f>
        <v>1008.4033613445379</v>
      </c>
      <c r="AC52" s="84"/>
      <c r="AD52" s="86"/>
      <c r="AE52" s="84" t="s">
        <v>267</v>
      </c>
      <c r="AF52" s="84"/>
      <c r="AG52" s="92" t="s">
        <v>261</v>
      </c>
      <c r="AH52" s="91">
        <f>(100/D45)*100*2*C56</f>
        <v>672.26890756302521</v>
      </c>
      <c r="AI52" s="84"/>
      <c r="AV52" s="84"/>
      <c r="AW52" s="84"/>
      <c r="AX52" s="84"/>
      <c r="AY52" s="84"/>
      <c r="AZ52" s="84"/>
      <c r="BA52" s="84"/>
      <c r="BB52" s="84"/>
      <c r="BC52" s="84"/>
      <c r="BD52" s="84"/>
      <c r="BE52" s="84"/>
      <c r="BF52" s="84"/>
      <c r="BG52" s="84"/>
      <c r="BH52" s="84"/>
      <c r="BI52" s="84"/>
      <c r="BJ52" s="84"/>
    </row>
    <row r="53" spans="1:62" s="85" customFormat="1">
      <c r="A53" s="156"/>
      <c r="B53" s="84" t="str">
        <f t="shared" si="0"/>
        <v>bambou 6'</v>
      </c>
      <c r="C53" s="84">
        <f t="shared" si="0"/>
        <v>0.75</v>
      </c>
      <c r="D53" s="84" t="str">
        <f t="shared" si="0"/>
        <v>$/unité</v>
      </c>
      <c r="E53" s="84"/>
      <c r="F53" s="86"/>
      <c r="G53" s="84"/>
      <c r="H53" s="84"/>
      <c r="I53" s="5"/>
      <c r="J53" s="93"/>
      <c r="L53" s="86"/>
      <c r="M53" s="426" t="s">
        <v>482</v>
      </c>
      <c r="N53"/>
      <c r="O53" s="11"/>
      <c r="P53" s="12">
        <f>D46*C52</f>
        <v>5882.3529411764712</v>
      </c>
      <c r="R53" s="86"/>
      <c r="S53" s="84" t="s">
        <v>262</v>
      </c>
      <c r="T53" s="84"/>
      <c r="U53" s="92" t="s">
        <v>261</v>
      </c>
      <c r="V53" s="91">
        <f>D46/250*C59</f>
        <v>352.94117647058829</v>
      </c>
      <c r="W53" s="84"/>
      <c r="X53" s="86"/>
      <c r="Y53" s="426" t="s">
        <v>483</v>
      </c>
      <c r="Z53"/>
      <c r="AA53" s="514" t="s">
        <v>511</v>
      </c>
      <c r="AB53" s="12">
        <f>IF(AA53="oui",D46*AA44*C58,0)</f>
        <v>1147.0588235294119</v>
      </c>
      <c r="AC53" s="84"/>
      <c r="AD53" s="86"/>
      <c r="AE53" s="84" t="s">
        <v>269</v>
      </c>
      <c r="AF53" s="84"/>
      <c r="AG53" s="92" t="s">
        <v>261</v>
      </c>
      <c r="AH53" s="91">
        <f>D46*C53</f>
        <v>2205.8823529411766</v>
      </c>
      <c r="AI53" s="84"/>
    </row>
    <row r="54" spans="1:62" s="85" customFormat="1">
      <c r="A54" s="156"/>
      <c r="B54" s="84" t="str">
        <f t="shared" si="0"/>
        <v>broche ondulée calibre 11</v>
      </c>
      <c r="C54" s="443">
        <f t="shared" si="0"/>
        <v>0.19402985074626866</v>
      </c>
      <c r="D54" s="84" t="str">
        <f t="shared" si="0"/>
        <v>$/m</v>
      </c>
      <c r="E54" s="5"/>
      <c r="F54" s="86"/>
      <c r="G54" s="84"/>
      <c r="H54" s="84"/>
      <c r="I54" s="5"/>
      <c r="J54" s="93"/>
      <c r="L54" s="86"/>
      <c r="M54" t="s">
        <v>262</v>
      </c>
      <c r="N54"/>
      <c r="O54" s="11" t="s">
        <v>261</v>
      </c>
      <c r="P54" s="12">
        <f>(D46/250)*0.6*C59</f>
        <v>211.76470588235296</v>
      </c>
      <c r="R54" s="86"/>
      <c r="S54" s="84"/>
      <c r="T54" s="84"/>
      <c r="U54" s="92"/>
      <c r="V54" s="91"/>
      <c r="W54" s="84"/>
      <c r="X54" s="86"/>
      <c r="Y54" s="488" t="s">
        <v>512</v>
      </c>
      <c r="Z54" s="31"/>
      <c r="AA54" s="487" t="s">
        <v>513</v>
      </c>
      <c r="AB54" s="12">
        <f>IF(AA54="oui",D46/250*2*C59,0)</f>
        <v>0</v>
      </c>
      <c r="AC54" s="84"/>
      <c r="AD54" s="86"/>
      <c r="AE54" s="426" t="s">
        <v>484</v>
      </c>
      <c r="AF54"/>
      <c r="AG54" s="11" t="s">
        <v>261</v>
      </c>
      <c r="AH54" s="12">
        <f>D46/250*C59</f>
        <v>352.94117647058829</v>
      </c>
      <c r="AI54" s="25"/>
    </row>
    <row r="55" spans="1:62" s="85" customFormat="1" ht="12.75" customHeight="1">
      <c r="A55" s="156"/>
      <c r="B55" s="84" t="str">
        <f t="shared" si="0"/>
        <v>broche droite calibre 12,5</v>
      </c>
      <c r="C55" s="443">
        <f t="shared" si="0"/>
        <v>0.10500410172272355</v>
      </c>
      <c r="D55" s="84" t="str">
        <f t="shared" si="0"/>
        <v>$/m</v>
      </c>
      <c r="E55" s="5"/>
      <c r="F55" s="86"/>
      <c r="G55" s="84"/>
      <c r="H55" s="84"/>
      <c r="I55" s="5"/>
      <c r="J55" s="93"/>
      <c r="L55" s="86"/>
      <c r="M55" s="84"/>
      <c r="N55" s="84"/>
      <c r="O55" s="84"/>
      <c r="P55" s="93"/>
      <c r="R55" s="86"/>
      <c r="S55" s="84"/>
      <c r="T55" s="84"/>
      <c r="U55" s="92"/>
      <c r="V55" s="91"/>
      <c r="W55" s="84"/>
      <c r="X55" s="86"/>
      <c r="Y55"/>
      <c r="Z55"/>
      <c r="AA55" s="515" t="s">
        <v>514</v>
      </c>
      <c r="AB55" s="12"/>
      <c r="AC55" s="84"/>
      <c r="AD55" s="86"/>
      <c r="AE55" s="426" t="s">
        <v>515</v>
      </c>
      <c r="AF55"/>
      <c r="AG55" s="487" t="s">
        <v>513</v>
      </c>
      <c r="AH55" s="12">
        <f>IF(AG55="oui",D46*2*C57,0)</f>
        <v>0</v>
      </c>
      <c r="AI55" s="466" t="s">
        <v>485</v>
      </c>
    </row>
    <row r="56" spans="1:62" s="85" customFormat="1">
      <c r="A56" s="156"/>
      <c r="B56" s="84" t="str">
        <f t="shared" si="0"/>
        <v>fil Deltex</v>
      </c>
      <c r="C56" s="84">
        <f t="shared" si="0"/>
        <v>0.11428571428571428</v>
      </c>
      <c r="D56" s="84" t="str">
        <f t="shared" si="0"/>
        <v>$/m</v>
      </c>
      <c r="E56" s="5"/>
      <c r="F56" s="86"/>
      <c r="G56" s="84"/>
      <c r="H56" s="84"/>
      <c r="I56" s="5"/>
      <c r="J56" s="93"/>
      <c r="L56" s="86"/>
      <c r="M56" s="84"/>
      <c r="N56" s="84"/>
      <c r="O56" s="84"/>
      <c r="P56" s="93"/>
      <c r="R56" s="86"/>
      <c r="S56" s="84"/>
      <c r="T56" s="84"/>
      <c r="U56" s="84"/>
      <c r="V56" s="93"/>
      <c r="W56" s="84"/>
      <c r="X56" s="86"/>
      <c r="Y56"/>
      <c r="Z56"/>
      <c r="AA56" s="513"/>
      <c r="AB56" s="13"/>
      <c r="AC56" s="84"/>
      <c r="AD56" s="86"/>
      <c r="AE56" s="488" t="s">
        <v>516</v>
      </c>
      <c r="AF56"/>
      <c r="AG56" s="487" t="s">
        <v>511</v>
      </c>
      <c r="AH56" s="12">
        <f>IF(AG56="oui",D46/250*0.8*C59,0)</f>
        <v>282.35294117647061</v>
      </c>
      <c r="AI56"/>
    </row>
    <row r="57" spans="1:62" s="85" customFormat="1" ht="12.75" customHeight="1">
      <c r="A57" s="156"/>
      <c r="B57" s="84" t="str">
        <f t="shared" si="0"/>
        <v>attache-bambou</v>
      </c>
      <c r="C57" s="84">
        <f t="shared" si="0"/>
        <v>0.3</v>
      </c>
      <c r="D57" s="84" t="str">
        <f t="shared" si="0"/>
        <v>$/unité</v>
      </c>
      <c r="E57" s="5"/>
      <c r="F57" s="86"/>
      <c r="G57" s="84"/>
      <c r="H57" s="84"/>
      <c r="I57" s="5"/>
      <c r="J57" s="93"/>
      <c r="L57" s="86"/>
      <c r="M57" s="84"/>
      <c r="N57" s="84"/>
      <c r="O57" s="84"/>
      <c r="P57" s="93"/>
      <c r="R57" s="86"/>
      <c r="S57" s="84"/>
      <c r="T57" s="84"/>
      <c r="U57" s="84"/>
      <c r="V57" s="93"/>
      <c r="W57" s="84"/>
      <c r="X57" s="86"/>
      <c r="Y57"/>
      <c r="Z57"/>
      <c r="AA57" s="513"/>
      <c r="AB57" s="13"/>
      <c r="AC57" s="84"/>
      <c r="AD57" s="86"/>
      <c r="AE57"/>
      <c r="AF57" s="489"/>
      <c r="AG57" s="515" t="s">
        <v>514</v>
      </c>
      <c r="AH57"/>
      <c r="AI57"/>
    </row>
    <row r="58" spans="1:62" s="85" customFormat="1">
      <c r="A58" s="156"/>
      <c r="B58" s="84" t="str">
        <f t="shared" si="0"/>
        <v>clip</v>
      </c>
      <c r="C58" s="84">
        <f t="shared" si="0"/>
        <v>0.13</v>
      </c>
      <c r="D58" s="84" t="str">
        <f t="shared" si="0"/>
        <v>$/unité</v>
      </c>
      <c r="E58" s="5"/>
      <c r="F58" s="86"/>
      <c r="G58" s="84"/>
      <c r="H58" s="84"/>
      <c r="I58" s="5"/>
      <c r="J58" s="93"/>
      <c r="L58" s="86"/>
      <c r="M58" s="84"/>
      <c r="N58" s="84"/>
      <c r="O58" s="84"/>
      <c r="P58" s="93"/>
      <c r="R58" s="86"/>
      <c r="S58" s="84"/>
      <c r="T58" s="84"/>
      <c r="U58" s="84"/>
      <c r="V58" s="93"/>
      <c r="W58" s="84"/>
      <c r="X58" s="86"/>
      <c r="Y58" s="84"/>
      <c r="Z58" s="84"/>
      <c r="AA58" s="84"/>
      <c r="AB58" s="93"/>
      <c r="AC58" s="84"/>
      <c r="AD58" s="86"/>
      <c r="AE58"/>
      <c r="AF58" s="489"/>
      <c r="AG58" s="489"/>
      <c r="AH58" s="13"/>
      <c r="AI58"/>
    </row>
    <row r="59" spans="1:62" s="85" customFormat="1">
      <c r="A59" s="156"/>
      <c r="B59" s="84" t="str">
        <f t="shared" si="0"/>
        <v>corde plastique</v>
      </c>
      <c r="C59" s="84">
        <f t="shared" si="0"/>
        <v>30</v>
      </c>
      <c r="D59" s="84" t="str">
        <f t="shared" si="0"/>
        <v>$/rouleau</v>
      </c>
      <c r="E59" s="5"/>
      <c r="F59" s="86"/>
      <c r="G59" s="22" t="s">
        <v>275</v>
      </c>
      <c r="H59" s="5"/>
      <c r="I59" s="5"/>
      <c r="J59" s="84"/>
      <c r="K59" s="47">
        <f>SUM(J49:J50)</f>
        <v>12117.647058823532</v>
      </c>
      <c r="L59" s="86"/>
      <c r="M59" s="22" t="s">
        <v>275</v>
      </c>
      <c r="N59" s="5"/>
      <c r="O59" s="5"/>
      <c r="P59" s="91"/>
      <c r="Q59" s="47">
        <f>SUM(P49:P53)</f>
        <v>10683.61817318849</v>
      </c>
      <c r="R59" s="34"/>
      <c r="S59" s="22" t="s">
        <v>275</v>
      </c>
      <c r="T59" s="5"/>
      <c r="U59" s="5"/>
      <c r="V59" s="84"/>
      <c r="W59" s="45">
        <f>SUM(V49:V53)</f>
        <v>7177.9114128724241</v>
      </c>
      <c r="X59" s="86"/>
      <c r="Y59" s="22" t="s">
        <v>275</v>
      </c>
      <c r="Z59" s="5"/>
      <c r="AA59" s="5"/>
      <c r="AB59" s="84"/>
      <c r="AC59" s="45">
        <f>SUM(AB49:AB53)</f>
        <v>7268.4043264557677</v>
      </c>
      <c r="AD59" s="86"/>
      <c r="AE59" s="22" t="s">
        <v>275</v>
      </c>
      <c r="AF59" s="22"/>
      <c r="AG59" s="5"/>
      <c r="AH59" s="84"/>
      <c r="AI59" s="45">
        <f>SUM(AH49:AH56)</f>
        <v>8626.3875197330781</v>
      </c>
    </row>
    <row r="60" spans="1:62" s="85" customFormat="1">
      <c r="A60" s="156"/>
      <c r="B60" s="84"/>
      <c r="C60" s="84"/>
      <c r="D60" s="84"/>
      <c r="E60" s="84"/>
      <c r="F60" s="86"/>
      <c r="G60" s="84"/>
      <c r="H60" s="84"/>
      <c r="I60" s="19"/>
      <c r="J60" s="84"/>
      <c r="L60" s="86"/>
      <c r="M60" s="84"/>
      <c r="N60" s="84"/>
      <c r="O60" s="94"/>
      <c r="P60" s="84"/>
      <c r="R60" s="86"/>
      <c r="S60" s="84"/>
      <c r="T60" s="84"/>
      <c r="U60" s="94"/>
      <c r="V60" s="84"/>
      <c r="W60" s="84"/>
      <c r="X60" s="86"/>
      <c r="Y60" s="84"/>
      <c r="Z60" s="84"/>
      <c r="AA60" s="94"/>
      <c r="AB60" s="84"/>
      <c r="AC60" s="84"/>
      <c r="AD60" s="86"/>
      <c r="AE60" s="84"/>
      <c r="AF60" s="84"/>
      <c r="AG60" s="94"/>
      <c r="AH60" s="84"/>
      <c r="AI60" s="84"/>
    </row>
    <row r="61" spans="1:62" s="85" customFormat="1">
      <c r="A61" s="156"/>
      <c r="B61" s="84"/>
      <c r="C61" s="84"/>
      <c r="D61" s="84"/>
      <c r="E61" s="84"/>
      <c r="F61" s="86"/>
      <c r="G61" s="23" t="s">
        <v>276</v>
      </c>
      <c r="H61" s="89"/>
      <c r="I61" s="81" t="s">
        <v>277</v>
      </c>
      <c r="J61" s="89"/>
      <c r="K61" s="37"/>
      <c r="L61" s="86"/>
      <c r="M61" s="23" t="s">
        <v>276</v>
      </c>
      <c r="N61" s="89"/>
      <c r="O61" s="90" t="s">
        <v>277</v>
      </c>
      <c r="P61" s="84"/>
      <c r="Q61" s="37"/>
      <c r="R61" s="34"/>
      <c r="S61" s="23" t="s">
        <v>276</v>
      </c>
      <c r="T61" s="89"/>
      <c r="U61" s="90" t="s">
        <v>277</v>
      </c>
      <c r="V61" s="84"/>
      <c r="W61" s="14"/>
      <c r="X61" s="86"/>
      <c r="Y61" s="23" t="s">
        <v>276</v>
      </c>
      <c r="Z61" s="89"/>
      <c r="AA61" s="90" t="s">
        <v>277</v>
      </c>
      <c r="AB61" s="84"/>
      <c r="AC61" s="14"/>
      <c r="AD61" s="86"/>
      <c r="AE61" s="23" t="s">
        <v>276</v>
      </c>
      <c r="AF61" s="89"/>
      <c r="AG61" s="90"/>
      <c r="AH61" s="84"/>
      <c r="AI61" s="84"/>
    </row>
    <row r="62" spans="1:62" s="85" customFormat="1">
      <c r="A62" s="156"/>
      <c r="B62" s="84"/>
      <c r="C62" s="84"/>
      <c r="D62" s="84"/>
      <c r="E62" s="84"/>
      <c r="F62" s="95"/>
      <c r="G62" s="426" t="s">
        <v>480</v>
      </c>
      <c r="H62" s="5"/>
      <c r="I62" s="76">
        <f>I27</f>
        <v>4</v>
      </c>
      <c r="J62" s="84" t="s">
        <v>279</v>
      </c>
      <c r="K62" s="84"/>
      <c r="L62" s="96"/>
      <c r="M62" s="5" t="s">
        <v>278</v>
      </c>
      <c r="N62" s="5"/>
      <c r="O62" s="76">
        <f>O27</f>
        <v>20</v>
      </c>
      <c r="P62" s="84" t="s">
        <v>280</v>
      </c>
      <c r="Q62" s="5"/>
      <c r="R62" s="86"/>
      <c r="S62" s="5" t="s">
        <v>278</v>
      </c>
      <c r="T62" s="5"/>
      <c r="U62" s="76">
        <f>U27</f>
        <v>20</v>
      </c>
      <c r="V62" s="84" t="s">
        <v>280</v>
      </c>
      <c r="W62" s="5"/>
      <c r="X62" s="86"/>
      <c r="Y62" s="5" t="s">
        <v>278</v>
      </c>
      <c r="Z62" s="5"/>
      <c r="AA62" s="76">
        <f>AA27</f>
        <v>20</v>
      </c>
      <c r="AB62" s="84" t="s">
        <v>280</v>
      </c>
      <c r="AC62" s="5"/>
      <c r="AD62" s="96"/>
      <c r="AE62" s="5" t="s">
        <v>278</v>
      </c>
      <c r="AF62" s="5"/>
      <c r="AG62" s="76">
        <f>AG27</f>
        <v>20</v>
      </c>
      <c r="AH62" s="84" t="s">
        <v>280</v>
      </c>
      <c r="AI62" s="84"/>
      <c r="AJ62" s="97"/>
    </row>
    <row r="63" spans="1:62" s="85" customFormat="1">
      <c r="A63" s="156"/>
      <c r="B63" s="84"/>
      <c r="C63" s="84"/>
      <c r="D63" s="84"/>
      <c r="E63" s="84"/>
      <c r="F63" s="95"/>
      <c r="G63" s="5" t="s">
        <v>281</v>
      </c>
      <c r="H63" s="5"/>
      <c r="I63" s="76">
        <f>I28</f>
        <v>1</v>
      </c>
      <c r="J63" s="84" t="s">
        <v>279</v>
      </c>
      <c r="K63" s="84"/>
      <c r="L63" s="96"/>
      <c r="M63" s="5" t="s">
        <v>282</v>
      </c>
      <c r="N63" s="5"/>
      <c r="O63" s="76">
        <f>O28</f>
        <v>15</v>
      </c>
      <c r="P63" s="84" t="s">
        <v>283</v>
      </c>
      <c r="Q63" s="5"/>
      <c r="R63" s="86"/>
      <c r="S63" s="5" t="s">
        <v>282</v>
      </c>
      <c r="T63" s="5"/>
      <c r="U63" s="76">
        <f>U28</f>
        <v>15</v>
      </c>
      <c r="V63" s="84" t="s">
        <v>283</v>
      </c>
      <c r="W63" s="5"/>
      <c r="X63" s="86"/>
      <c r="Y63" s="5" t="s">
        <v>282</v>
      </c>
      <c r="Z63" s="5"/>
      <c r="AA63" s="76">
        <f>AA28</f>
        <v>15</v>
      </c>
      <c r="AB63" s="84" t="s">
        <v>283</v>
      </c>
      <c r="AC63" s="5"/>
      <c r="AD63" s="96"/>
      <c r="AE63" s="5" t="s">
        <v>282</v>
      </c>
      <c r="AF63" s="5"/>
      <c r="AG63" s="76">
        <f>AG28</f>
        <v>15</v>
      </c>
      <c r="AH63" s="84" t="s">
        <v>283</v>
      </c>
      <c r="AI63" s="84"/>
      <c r="AJ63" s="97"/>
    </row>
    <row r="64" spans="1:62" s="85" customFormat="1">
      <c r="A64" s="156"/>
      <c r="B64" s="84" t="str">
        <f t="shared" si="0"/>
        <v>salaire/horaire</v>
      </c>
      <c r="C64" s="84">
        <f t="shared" si="0"/>
        <v>15.14</v>
      </c>
      <c r="D64" s="84" t="str">
        <f t="shared" si="0"/>
        <v>$/h</v>
      </c>
      <c r="E64" s="84"/>
      <c r="F64" s="98"/>
      <c r="K64" s="84"/>
      <c r="L64" s="96"/>
      <c r="M64" s="97" t="s">
        <v>286</v>
      </c>
      <c r="O64" s="76">
        <f>O29</f>
        <v>45</v>
      </c>
      <c r="P64" s="85" t="s">
        <v>287</v>
      </c>
      <c r="Q64" s="84"/>
      <c r="R64" s="86"/>
      <c r="S64" s="97" t="s">
        <v>286</v>
      </c>
      <c r="U64" s="76">
        <f>U29</f>
        <v>45</v>
      </c>
      <c r="V64" s="85" t="s">
        <v>288</v>
      </c>
      <c r="W64" s="84"/>
      <c r="X64" s="86"/>
      <c r="Y64" s="97" t="s">
        <v>289</v>
      </c>
      <c r="AA64" s="76">
        <f>AA29</f>
        <v>20</v>
      </c>
      <c r="AB64" s="85" t="s">
        <v>288</v>
      </c>
      <c r="AC64" s="84"/>
      <c r="AD64" s="96"/>
      <c r="AE64" s="97" t="s">
        <v>289</v>
      </c>
      <c r="AG64" s="76">
        <f>AG29</f>
        <v>20</v>
      </c>
      <c r="AH64" s="85" t="s">
        <v>288</v>
      </c>
      <c r="AI64" s="84"/>
      <c r="AJ64" s="99"/>
    </row>
    <row r="65" spans="1:62" s="85" customFormat="1">
      <c r="A65" s="156"/>
      <c r="B65" s="5"/>
      <c r="C65" s="76"/>
      <c r="D65" s="84"/>
      <c r="E65" s="84"/>
      <c r="F65" s="98"/>
      <c r="G65" s="5"/>
      <c r="H65" s="5"/>
      <c r="I65" s="76"/>
      <c r="J65" s="84"/>
      <c r="K65" s="84"/>
      <c r="L65" s="96"/>
      <c r="M65" s="5" t="s">
        <v>290</v>
      </c>
      <c r="N65" s="5"/>
      <c r="O65" s="76">
        <f>O30</f>
        <v>1.5</v>
      </c>
      <c r="P65" s="84" t="s">
        <v>279</v>
      </c>
      <c r="Q65" s="84"/>
      <c r="R65" s="86"/>
      <c r="S65" s="5" t="s">
        <v>281</v>
      </c>
      <c r="T65" s="5"/>
      <c r="U65" s="76">
        <f>U30</f>
        <v>1</v>
      </c>
      <c r="V65" s="84" t="s">
        <v>279</v>
      </c>
      <c r="W65" s="84"/>
      <c r="X65" s="86"/>
      <c r="Y65" s="5" t="s">
        <v>291</v>
      </c>
      <c r="Z65" s="5"/>
      <c r="AA65" s="76">
        <f>AA30</f>
        <v>0.3</v>
      </c>
      <c r="AB65" s="84" t="s">
        <v>279</v>
      </c>
      <c r="AC65" s="84"/>
      <c r="AD65" s="96"/>
      <c r="AE65" s="5" t="s">
        <v>292</v>
      </c>
      <c r="AF65" s="5"/>
      <c r="AG65" s="76">
        <f>AG30</f>
        <v>0.5</v>
      </c>
      <c r="AH65" s="84" t="s">
        <v>279</v>
      </c>
      <c r="AI65" s="84"/>
      <c r="AJ65" s="99"/>
    </row>
    <row r="66" spans="1:62" s="85" customFormat="1">
      <c r="A66" s="156"/>
      <c r="B66" s="5"/>
      <c r="C66" s="76"/>
      <c r="D66" s="84"/>
      <c r="E66" s="84"/>
      <c r="F66" s="98"/>
      <c r="G66" s="5"/>
      <c r="H66" s="5"/>
      <c r="I66" s="76"/>
      <c r="J66" s="84"/>
      <c r="K66" s="84"/>
      <c r="L66" s="96"/>
      <c r="M66" s="5" t="s">
        <v>281</v>
      </c>
      <c r="N66" s="5"/>
      <c r="O66" s="76">
        <f>O31</f>
        <v>1</v>
      </c>
      <c r="P66" s="84" t="s">
        <v>279</v>
      </c>
      <c r="Q66" s="84"/>
      <c r="R66" s="86"/>
      <c r="W66" s="84"/>
      <c r="X66" s="86"/>
      <c r="AC66" s="84"/>
      <c r="AD66" s="96"/>
      <c r="AE66" s="5" t="s">
        <v>281</v>
      </c>
      <c r="AF66" s="5"/>
      <c r="AG66" s="76">
        <f>AG31</f>
        <v>1</v>
      </c>
      <c r="AH66" s="84" t="s">
        <v>279</v>
      </c>
      <c r="AI66" s="84"/>
      <c r="AJ66" s="99"/>
    </row>
    <row r="67" spans="1:62" s="85" customFormat="1">
      <c r="A67" s="156"/>
      <c r="B67" s="5"/>
      <c r="C67" s="76"/>
      <c r="D67" s="84"/>
      <c r="E67" s="84"/>
      <c r="F67" s="98"/>
      <c r="G67" s="5"/>
      <c r="H67" s="5"/>
      <c r="I67" s="76"/>
      <c r="J67" s="84"/>
      <c r="K67" s="84"/>
      <c r="L67" s="96"/>
      <c r="M67" s="5"/>
      <c r="N67" s="5"/>
      <c r="O67" s="76"/>
      <c r="P67" s="84"/>
      <c r="Q67" s="84"/>
      <c r="R67" s="86"/>
      <c r="S67" s="5"/>
      <c r="T67" s="5"/>
      <c r="U67" s="76"/>
      <c r="V67" s="84"/>
      <c r="W67" s="84"/>
      <c r="X67" s="86"/>
      <c r="Y67" s="5"/>
      <c r="Z67" s="5"/>
      <c r="AA67" s="76"/>
      <c r="AB67" s="84"/>
      <c r="AC67" s="84"/>
      <c r="AD67" s="96"/>
      <c r="AE67" s="5"/>
      <c r="AF67" s="5"/>
      <c r="AG67" s="76"/>
      <c r="AH67" s="84"/>
      <c r="AI67" s="84"/>
      <c r="AJ67" s="99"/>
    </row>
    <row r="68" spans="1:62" s="85" customFormat="1">
      <c r="A68" s="156"/>
      <c r="B68" s="84"/>
      <c r="C68" s="84"/>
      <c r="D68" s="84"/>
      <c r="E68" s="84"/>
      <c r="F68" s="86"/>
      <c r="G68" s="484" t="s">
        <v>481</v>
      </c>
      <c r="H68" s="5"/>
      <c r="I68" s="28">
        <f>((I62+I63)/60)*D46</f>
        <v>245.0980392156863</v>
      </c>
      <c r="J68" s="84" t="s">
        <v>294</v>
      </c>
      <c r="K68" s="84"/>
      <c r="L68" s="86"/>
      <c r="M68" s="48" t="s">
        <v>293</v>
      </c>
      <c r="N68" s="5"/>
      <c r="O68" s="28">
        <f>((O62/60)*(100/O46))*(100/D45)+((O63/60)*2*(100/D45))+((O64/60)*(100/D45))+(((O65+O66)/60)*D46)</f>
        <v>224.67320261437911</v>
      </c>
      <c r="P68" s="84" t="s">
        <v>294</v>
      </c>
      <c r="Q68" s="84"/>
      <c r="R68" s="86"/>
      <c r="S68" s="48" t="s">
        <v>293</v>
      </c>
      <c r="T68" s="5"/>
      <c r="U68" s="28">
        <f>((U62/60)*(100/U46)*(100/D45))+((U63/60)*2*(100/D45))+((U64/60)*(100/D45)*U44)+(((U65)/60)*D46)</f>
        <v>211.6013071895425</v>
      </c>
      <c r="V68" s="5" t="s">
        <v>294</v>
      </c>
      <c r="W68" s="84"/>
      <c r="X68" s="86"/>
      <c r="Y68" s="48" t="s">
        <v>293</v>
      </c>
      <c r="Z68" s="5"/>
      <c r="AA68" s="28">
        <f>((AA62/60)*(100/AA46)*(100/D45))+((AA63/60)*2*(100/D45))+((AA64/60)*(100/D45)*AA44)+(((AA65)/60)*D46)</f>
        <v>140.52287581699349</v>
      </c>
      <c r="AB68" s="5" t="s">
        <v>294</v>
      </c>
      <c r="AC68" s="84"/>
      <c r="AD68" s="86"/>
      <c r="AE68" s="48" t="s">
        <v>293</v>
      </c>
      <c r="AF68" s="5"/>
      <c r="AG68" s="28">
        <f>((AG62/60)*(100/AG46)*(100/D45))+((AG63/60)*2*(100/D45))+((AG64/60)*2*(100/D45))+(((AG65+AG66)/60)*D46)</f>
        <v>189.54248366013076</v>
      </c>
      <c r="AH68" s="84" t="s">
        <v>294</v>
      </c>
      <c r="AI68" s="84"/>
    </row>
    <row r="69" spans="1:62" s="85" customFormat="1">
      <c r="A69" s="156"/>
      <c r="B69" s="5"/>
      <c r="C69" s="5"/>
      <c r="D69" s="84"/>
      <c r="E69" s="84"/>
      <c r="F69" s="86"/>
      <c r="G69" s="5"/>
      <c r="H69" s="5"/>
      <c r="I69" s="18"/>
      <c r="J69" s="49"/>
      <c r="K69" s="84"/>
      <c r="L69" s="86"/>
      <c r="M69" s="5"/>
      <c r="N69" s="5"/>
      <c r="O69" s="49"/>
      <c r="P69" s="49"/>
      <c r="Q69" s="100"/>
      <c r="R69" s="86"/>
      <c r="S69" s="5"/>
      <c r="T69" s="5"/>
      <c r="U69" s="18"/>
      <c r="V69" s="49"/>
      <c r="W69" s="84"/>
      <c r="X69" s="86"/>
      <c r="Y69" s="5"/>
      <c r="Z69" s="5"/>
      <c r="AA69" s="84"/>
      <c r="AB69" s="49"/>
      <c r="AC69" s="84"/>
      <c r="AD69" s="86"/>
      <c r="AE69" s="5"/>
      <c r="AF69" s="5"/>
      <c r="AG69" s="18"/>
      <c r="AH69" s="49"/>
      <c r="AI69" s="84"/>
    </row>
    <row r="70" spans="1:62" s="85" customFormat="1">
      <c r="A70" s="156"/>
      <c r="B70" s="5"/>
      <c r="C70" s="84"/>
      <c r="D70" s="84"/>
      <c r="E70" s="84"/>
      <c r="F70" s="86"/>
      <c r="G70" s="5" t="s">
        <v>295</v>
      </c>
      <c r="H70" s="5"/>
      <c r="I70" s="5"/>
      <c r="J70" s="17"/>
      <c r="K70" s="307">
        <f>C64*I68</f>
        <v>3710.7843137254908</v>
      </c>
      <c r="L70" s="334" t="s">
        <v>38</v>
      </c>
      <c r="M70" s="5" t="s">
        <v>295</v>
      </c>
      <c r="N70" s="5"/>
      <c r="O70" s="5"/>
      <c r="P70" s="17"/>
      <c r="Q70" s="307">
        <f>C64*O68</f>
        <v>3401.5522875816996</v>
      </c>
      <c r="R70" s="335" t="s">
        <v>38</v>
      </c>
      <c r="S70" s="338" t="s">
        <v>295</v>
      </c>
      <c r="T70" s="5"/>
      <c r="U70" s="5"/>
      <c r="V70" s="17"/>
      <c r="W70" s="307">
        <f>C64*U68</f>
        <v>3203.6437908496737</v>
      </c>
      <c r="X70" s="334" t="s">
        <v>38</v>
      </c>
      <c r="Y70" s="5" t="s">
        <v>295</v>
      </c>
      <c r="Z70" s="5"/>
      <c r="AA70" s="5"/>
      <c r="AC70" s="307">
        <f>C64*AA68</f>
        <v>2127.5163398692816</v>
      </c>
      <c r="AD70" s="334" t="s">
        <v>38</v>
      </c>
      <c r="AE70" s="5" t="s">
        <v>295</v>
      </c>
      <c r="AF70" s="5"/>
      <c r="AG70" s="84"/>
      <c r="AH70" s="17"/>
      <c r="AI70" s="307">
        <f>C64*AG68</f>
        <v>2869.6732026143795</v>
      </c>
      <c r="AJ70" s="335" t="s">
        <v>38</v>
      </c>
    </row>
    <row r="71" spans="1:62" s="85" customFormat="1">
      <c r="A71" s="156"/>
      <c r="B71" s="84"/>
      <c r="C71" s="84"/>
      <c r="D71" s="84"/>
      <c r="E71" s="84"/>
      <c r="F71" s="86"/>
      <c r="G71" s="84" t="s">
        <v>296</v>
      </c>
      <c r="H71" s="84"/>
      <c r="I71" s="82">
        <f>I36</f>
        <v>0.1</v>
      </c>
      <c r="J71" s="84"/>
      <c r="K71" s="285">
        <f>(K70)*I71</f>
        <v>371.07843137254912</v>
      </c>
      <c r="L71" s="334" t="s">
        <v>38</v>
      </c>
      <c r="M71" s="84" t="s">
        <v>296</v>
      </c>
      <c r="N71" s="84"/>
      <c r="O71" s="82">
        <f>O36</f>
        <v>0.1</v>
      </c>
      <c r="P71" s="84"/>
      <c r="Q71" s="285">
        <f>(Q70)*O71</f>
        <v>340.15522875816998</v>
      </c>
      <c r="R71" s="334" t="s">
        <v>38</v>
      </c>
      <c r="S71" s="84" t="s">
        <v>296</v>
      </c>
      <c r="T71" s="84"/>
      <c r="U71" s="82">
        <f>U36</f>
        <v>0.1</v>
      </c>
      <c r="V71" s="84"/>
      <c r="W71" s="285">
        <f>(W70)*U71</f>
        <v>320.36437908496737</v>
      </c>
      <c r="X71" s="334" t="s">
        <v>38</v>
      </c>
      <c r="Y71" s="84" t="s">
        <v>296</v>
      </c>
      <c r="Z71" s="84"/>
      <c r="AA71" s="82">
        <f>AA36</f>
        <v>0.1</v>
      </c>
      <c r="AC71" s="285">
        <f>(AC70)*AA71</f>
        <v>212.75163398692817</v>
      </c>
      <c r="AD71" s="334" t="s">
        <v>38</v>
      </c>
      <c r="AE71" s="84" t="s">
        <v>296</v>
      </c>
      <c r="AF71" s="84"/>
      <c r="AG71" s="82">
        <f>AG36</f>
        <v>0.1</v>
      </c>
      <c r="AH71" s="84"/>
      <c r="AI71" s="285">
        <f>(AI70)*AG71</f>
        <v>286.96732026143798</v>
      </c>
      <c r="AJ71" s="335" t="s">
        <v>38</v>
      </c>
    </row>
    <row r="72" spans="1:62" s="85" customFormat="1">
      <c r="A72" s="156"/>
      <c r="B72" s="84"/>
      <c r="C72" s="84"/>
      <c r="D72" s="84"/>
      <c r="E72" s="84"/>
      <c r="F72" s="86"/>
      <c r="G72" s="5"/>
      <c r="H72" s="5"/>
      <c r="I72" s="5"/>
      <c r="J72" s="84"/>
      <c r="K72" s="84"/>
      <c r="L72" s="86"/>
      <c r="M72" s="5"/>
      <c r="N72" s="5"/>
      <c r="O72" s="5"/>
      <c r="P72" s="84"/>
      <c r="Q72" s="84"/>
      <c r="R72" s="86"/>
      <c r="S72" s="5"/>
      <c r="T72" s="5"/>
      <c r="U72" s="5"/>
      <c r="V72" s="84"/>
      <c r="W72" s="84"/>
      <c r="X72" s="86"/>
      <c r="Y72" s="5"/>
      <c r="Z72" s="5"/>
      <c r="AA72" s="5"/>
      <c r="AB72" s="84"/>
      <c r="AC72" s="84"/>
      <c r="AD72" s="86"/>
      <c r="AE72" s="5"/>
      <c r="AF72" s="5"/>
      <c r="AG72" s="5"/>
      <c r="AH72" s="84"/>
      <c r="AI72" s="84"/>
    </row>
    <row r="73" spans="1:62" s="85" customFormat="1" ht="15.75">
      <c r="A73" s="156"/>
      <c r="B73" s="84"/>
      <c r="C73" s="84"/>
      <c r="D73" s="84"/>
      <c r="E73" s="84"/>
      <c r="F73" s="86"/>
      <c r="G73" s="39" t="s">
        <v>297</v>
      </c>
      <c r="H73" s="22"/>
      <c r="I73" s="5"/>
      <c r="J73" s="17"/>
      <c r="K73" s="44">
        <f>K59+K70+K71</f>
        <v>16199.509803921572</v>
      </c>
      <c r="L73" s="86"/>
      <c r="M73" s="39" t="s">
        <v>297</v>
      </c>
      <c r="N73" s="22"/>
      <c r="O73" s="5"/>
      <c r="P73" s="17"/>
      <c r="Q73" s="44">
        <f>Q59+Q70+Q71</f>
        <v>14425.325689528361</v>
      </c>
      <c r="R73" s="35"/>
      <c r="S73" s="39" t="s">
        <v>297</v>
      </c>
      <c r="T73" s="22"/>
      <c r="U73" s="5"/>
      <c r="V73" s="17"/>
      <c r="W73" s="44">
        <f>W59+W70+W71</f>
        <v>10701.919582807066</v>
      </c>
      <c r="X73" s="86"/>
      <c r="Y73" s="39" t="s">
        <v>297</v>
      </c>
      <c r="Z73" s="22"/>
      <c r="AA73" s="5"/>
      <c r="AB73" s="17"/>
      <c r="AC73" s="44">
        <f>AC59+AC70+AC71</f>
        <v>9608.6723003119787</v>
      </c>
      <c r="AD73" s="86"/>
      <c r="AE73" s="39" t="s">
        <v>297</v>
      </c>
      <c r="AF73" s="22"/>
      <c r="AG73" s="5"/>
      <c r="AH73" s="17"/>
      <c r="AI73" s="44">
        <f>AI59+AI70+AI71</f>
        <v>11783.028042608896</v>
      </c>
    </row>
    <row r="74" spans="1:62" s="85" customFormat="1" ht="15.75">
      <c r="A74" s="156"/>
      <c r="B74" s="84"/>
      <c r="C74" s="84"/>
      <c r="D74" s="84"/>
      <c r="E74" s="84"/>
      <c r="F74" s="86"/>
      <c r="G74" s="39"/>
      <c r="H74" s="22"/>
      <c r="I74" s="5"/>
      <c r="J74" s="17"/>
      <c r="K74" s="44"/>
      <c r="L74" s="86"/>
      <c r="M74" s="39"/>
      <c r="N74" s="22"/>
      <c r="O74" s="5"/>
      <c r="P74" s="17"/>
      <c r="Q74" s="44"/>
      <c r="R74" s="35"/>
      <c r="S74" s="39"/>
      <c r="T74" s="22"/>
      <c r="U74" s="5"/>
      <c r="V74" s="17"/>
      <c r="W74" s="44"/>
      <c r="X74" s="86"/>
      <c r="Y74" s="39"/>
      <c r="Z74" s="22"/>
      <c r="AA74" s="5"/>
      <c r="AB74" s="17"/>
      <c r="AC74" s="44"/>
      <c r="AD74" s="86"/>
      <c r="AE74" s="39"/>
      <c r="AF74" s="22"/>
      <c r="AG74" s="5"/>
      <c r="AH74" s="17"/>
      <c r="AI74" s="44"/>
    </row>
    <row r="75" spans="1:62" s="85" customFormat="1">
      <c r="A75" s="136"/>
      <c r="B75" s="84"/>
      <c r="C75" s="84"/>
      <c r="D75" s="84"/>
      <c r="E75" s="84"/>
      <c r="F75" s="86"/>
      <c r="G75" s="84"/>
      <c r="H75" s="84"/>
      <c r="I75" s="5"/>
      <c r="J75" s="84"/>
      <c r="K75" s="101"/>
      <c r="L75" s="86"/>
      <c r="M75" s="84"/>
      <c r="N75" s="84"/>
      <c r="O75" s="5"/>
      <c r="P75" s="84"/>
      <c r="Q75" s="101"/>
      <c r="R75" s="102"/>
      <c r="S75" s="84"/>
      <c r="T75" s="84"/>
      <c r="U75" s="5"/>
      <c r="V75" s="84"/>
      <c r="W75" s="91"/>
      <c r="X75" s="86"/>
      <c r="Y75" s="84"/>
      <c r="Z75" s="84"/>
      <c r="AA75" s="5"/>
      <c r="AB75" s="84"/>
      <c r="AC75" s="91"/>
      <c r="AD75" s="86"/>
      <c r="AE75" s="84"/>
      <c r="AF75" s="84"/>
      <c r="AG75" s="84"/>
      <c r="AH75" s="84"/>
      <c r="AI75" s="84"/>
    </row>
    <row r="76" spans="1:62" s="85" customFormat="1">
      <c r="A76" s="136"/>
      <c r="I76" s="97"/>
    </row>
    <row r="77" spans="1:62" s="85" customFormat="1" ht="15.75">
      <c r="A77" s="157"/>
      <c r="B77" s="59" t="s">
        <v>299</v>
      </c>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79"/>
      <c r="AL77" s="79"/>
      <c r="AM77" s="79"/>
      <c r="AN77" s="79"/>
      <c r="AW77" s="39"/>
    </row>
    <row r="78" spans="1:62" s="79" customFormat="1" ht="15.75">
      <c r="A78" s="157"/>
      <c r="B78" s="6"/>
      <c r="C78" s="84"/>
      <c r="D78" s="84"/>
      <c r="E78" s="84"/>
      <c r="F78" s="85"/>
      <c r="G78" s="84"/>
      <c r="H78" s="84"/>
      <c r="I78" s="5"/>
      <c r="J78" s="84"/>
      <c r="K78" s="85"/>
      <c r="L78" s="86"/>
      <c r="M78" s="84"/>
      <c r="N78" s="84"/>
      <c r="O78" s="84"/>
      <c r="P78" s="84"/>
      <c r="Q78" s="85"/>
      <c r="R78" s="86"/>
      <c r="S78" s="84"/>
      <c r="T78" s="84"/>
      <c r="U78" s="84"/>
      <c r="V78" s="84"/>
      <c r="W78" s="84"/>
      <c r="X78" s="86"/>
      <c r="Y78" s="84"/>
      <c r="Z78" s="84"/>
      <c r="AA78" s="84"/>
      <c r="AB78" s="84"/>
      <c r="AC78" s="84"/>
      <c r="AD78" s="86"/>
      <c r="AE78" s="84"/>
      <c r="AF78" s="84"/>
      <c r="AG78" s="84"/>
      <c r="AH78" s="84"/>
      <c r="AI78" s="85"/>
      <c r="AJ78" s="85"/>
      <c r="AK78" s="85"/>
      <c r="AL78" s="85"/>
      <c r="AM78" s="85"/>
      <c r="AN78" s="85"/>
      <c r="AV78" s="85"/>
      <c r="AW78" s="85"/>
      <c r="AX78" s="85"/>
      <c r="AY78" s="85"/>
      <c r="AZ78" s="85"/>
      <c r="BA78" s="85"/>
      <c r="BB78" s="97"/>
      <c r="BC78" s="85"/>
      <c r="BD78" s="85"/>
      <c r="BE78" s="85"/>
      <c r="BF78" s="85"/>
      <c r="BG78" s="85"/>
      <c r="BH78" s="85"/>
      <c r="BI78" s="85"/>
      <c r="BJ78" s="85"/>
    </row>
    <row r="79" spans="1:62" s="85" customFormat="1" ht="16.5">
      <c r="A79" s="157"/>
      <c r="B79" s="84" t="s">
        <v>300</v>
      </c>
      <c r="C79" s="84"/>
      <c r="D79" s="17">
        <f>Rendement!$G$5</f>
        <v>1.52</v>
      </c>
      <c r="E79" s="55" t="str">
        <f>"m  = "&amp;  TEXT(D79*3.28,"( 0,0pi)")</f>
        <v>m  = ( 5,0pi)</v>
      </c>
      <c r="F79" s="86"/>
      <c r="G79" s="39" t="s">
        <v>242</v>
      </c>
      <c r="H79" s="84"/>
      <c r="I79" s="5"/>
      <c r="J79" s="84"/>
      <c r="L79" s="86"/>
      <c r="M79" s="39" t="s">
        <v>243</v>
      </c>
      <c r="N79" s="84"/>
      <c r="O79" s="84"/>
      <c r="P79" s="84"/>
      <c r="R79" s="86"/>
      <c r="S79" s="39" t="s">
        <v>244</v>
      </c>
      <c r="T79" s="84"/>
      <c r="U79" s="39">
        <f>U9</f>
        <v>3</v>
      </c>
      <c r="V79" s="39" t="s">
        <v>245</v>
      </c>
      <c r="W79" s="84"/>
      <c r="X79" s="86"/>
      <c r="Y79" s="39" t="s">
        <v>246</v>
      </c>
      <c r="Z79" s="84"/>
      <c r="AA79" s="339">
        <f>AA9</f>
        <v>3</v>
      </c>
      <c r="AB79" s="39" t="s">
        <v>245</v>
      </c>
      <c r="AC79" s="84"/>
      <c r="AD79" s="86"/>
      <c r="AE79" s="39" t="s">
        <v>247</v>
      </c>
      <c r="AF79" s="84"/>
      <c r="AG79" s="84"/>
      <c r="AH79" s="84"/>
      <c r="AI79" s="84"/>
      <c r="AV79" s="84"/>
      <c r="AW79" s="340"/>
      <c r="AX79" s="84"/>
      <c r="AY79" s="84"/>
      <c r="AZ79" s="84"/>
      <c r="BA79" s="84"/>
      <c r="BB79" s="84"/>
      <c r="BC79" s="84"/>
      <c r="BD79" s="84"/>
      <c r="BE79" s="84"/>
      <c r="BF79" s="84"/>
      <c r="BG79" s="84"/>
      <c r="BH79" s="84"/>
      <c r="BI79" s="84"/>
      <c r="BJ79" s="84"/>
    </row>
    <row r="80" spans="1:62" s="85" customFormat="1" ht="18.75">
      <c r="A80" s="157"/>
      <c r="B80" s="84" t="s">
        <v>301</v>
      </c>
      <c r="C80" s="84"/>
      <c r="D80" s="17">
        <f>Rendement!$G$6</f>
        <v>4.5</v>
      </c>
      <c r="E80" s="55" t="str">
        <f>"m  = "&amp;  TEXT(D80*3.28,"( 0,0pi)")</f>
        <v>m  = ( 14,8pi)</v>
      </c>
      <c r="F80" s="86"/>
      <c r="G80" s="39"/>
      <c r="H80" s="84"/>
      <c r="I80" s="5"/>
      <c r="J80" s="84"/>
      <c r="L80" s="86"/>
      <c r="M80" s="39"/>
      <c r="N80" s="84"/>
      <c r="O80" s="84"/>
      <c r="P80" s="84"/>
      <c r="R80" s="86"/>
      <c r="S80" s="39"/>
      <c r="T80" s="84"/>
      <c r="U80" s="84"/>
      <c r="V80" s="84"/>
      <c r="W80" s="84"/>
      <c r="X80" s="86"/>
      <c r="Y80" s="39"/>
      <c r="Z80" s="84"/>
      <c r="AA80" s="87"/>
      <c r="AB80" s="84"/>
      <c r="AC80" s="84"/>
      <c r="AD80" s="86"/>
      <c r="AE80" s="84"/>
      <c r="AF80" s="84"/>
      <c r="AG80" s="84"/>
      <c r="AH80" s="84"/>
      <c r="AI80" s="84"/>
      <c r="AV80" s="84"/>
      <c r="AW80" s="56"/>
      <c r="AX80" s="84"/>
      <c r="AY80" s="84"/>
      <c r="AZ80" s="84"/>
      <c r="BA80" s="84"/>
      <c r="BB80" s="84"/>
      <c r="BC80" s="88"/>
      <c r="BD80" s="88"/>
      <c r="BE80" s="88"/>
      <c r="BF80" s="84"/>
      <c r="BG80" s="88"/>
      <c r="BH80" s="88"/>
      <c r="BI80" s="88"/>
      <c r="BJ80" s="84"/>
    </row>
    <row r="81" spans="1:62" s="85" customFormat="1" ht="15">
      <c r="A81" s="157"/>
      <c r="B81" s="26" t="s">
        <v>253</v>
      </c>
      <c r="C81" s="26"/>
      <c r="D81" s="103">
        <f>Rendement!$G$7</f>
        <v>1461.988304093567</v>
      </c>
      <c r="E81" s="55" t="str">
        <f>"     = "&amp;  TEXT(D81/2.47,"( 0")&amp;" pommiers  / acre)"</f>
        <v xml:space="preserve">     = ( 592 pommiers  / acre)</v>
      </c>
      <c r="F81" s="86"/>
      <c r="G81" s="389"/>
      <c r="H81" s="390"/>
      <c r="I81" s="28"/>
      <c r="J81" s="84"/>
      <c r="L81" s="86"/>
      <c r="M81" s="388" t="s">
        <v>254</v>
      </c>
      <c r="N81" s="388"/>
      <c r="O81" s="28">
        <f>O11</f>
        <v>15</v>
      </c>
      <c r="P81" s="55" t="str">
        <f>"m  = "&amp;  TEXT(O81*3.28,"( 0pi)")</f>
        <v>m  = ( 49pi)</v>
      </c>
      <c r="R81" s="86"/>
      <c r="S81" s="388" t="s">
        <v>254</v>
      </c>
      <c r="T81" s="388"/>
      <c r="U81" s="28">
        <f>U11</f>
        <v>12</v>
      </c>
      <c r="V81" s="55" t="str">
        <f>"m  = "&amp;  TEXT(U81*3.28,"( 0pi)")</f>
        <v>m  = ( 39pi)</v>
      </c>
      <c r="W81" s="84"/>
      <c r="X81" s="86"/>
      <c r="Y81" s="388" t="s">
        <v>254</v>
      </c>
      <c r="Z81" s="388"/>
      <c r="AA81" s="28">
        <f>AA11</f>
        <v>12</v>
      </c>
      <c r="AB81" s="55" t="str">
        <f>"m  = "&amp;  TEXT(AA81*3.28,"( 0pi)")</f>
        <v>m  = ( 39pi)</v>
      </c>
      <c r="AC81" s="84"/>
      <c r="AD81" s="86"/>
      <c r="AE81" s="388" t="s">
        <v>254</v>
      </c>
      <c r="AF81" s="388"/>
      <c r="AG81" s="28">
        <f>AG11</f>
        <v>12</v>
      </c>
      <c r="AH81" s="55" t="str">
        <f>"m  = "&amp;  TEXT(AG81*3.28,"( 0pi)")</f>
        <v>m  = ( 39pi)</v>
      </c>
      <c r="AI81" s="84"/>
      <c r="AV81" s="84"/>
      <c r="AW81" s="340"/>
      <c r="AX81" s="84"/>
      <c r="AY81" s="84"/>
      <c r="AZ81" s="84"/>
      <c r="BA81" s="84"/>
      <c r="BB81" s="84"/>
      <c r="BC81" s="84"/>
      <c r="BD81" s="84"/>
      <c r="BE81" s="84"/>
      <c r="BF81" s="84"/>
      <c r="BG81" s="84"/>
      <c r="BH81" s="84"/>
      <c r="BI81" s="84"/>
      <c r="BJ81" s="84"/>
    </row>
    <row r="82" spans="1:62" s="85" customFormat="1" ht="14.25">
      <c r="A82" s="157"/>
      <c r="B82" s="84"/>
      <c r="C82" s="84"/>
      <c r="D82" s="84"/>
      <c r="E82" s="84"/>
      <c r="F82" s="86"/>
      <c r="G82" s="84"/>
      <c r="H82" s="84"/>
      <c r="I82" s="28"/>
      <c r="J82" s="84"/>
      <c r="L82" s="86"/>
      <c r="M82" s="84"/>
      <c r="N82" s="84"/>
      <c r="O82" s="88"/>
      <c r="P82" s="84"/>
      <c r="R82" s="86"/>
      <c r="S82" s="84"/>
      <c r="T82" s="84"/>
      <c r="U82" s="88"/>
      <c r="V82" s="84"/>
      <c r="W82" s="84"/>
      <c r="X82" s="86"/>
      <c r="Y82" s="84"/>
      <c r="Z82" s="84"/>
      <c r="AA82" s="88"/>
      <c r="AB82" s="84"/>
      <c r="AC82" s="84"/>
      <c r="AD82" s="86"/>
      <c r="AE82" s="84"/>
      <c r="AF82" s="84"/>
      <c r="AG82" s="84"/>
      <c r="AH82" s="84"/>
      <c r="AI82" s="84"/>
      <c r="AV82" s="341"/>
      <c r="AW82" s="57"/>
      <c r="AX82" s="84"/>
      <c r="AY82" s="84"/>
      <c r="AZ82" s="84"/>
      <c r="BA82" s="84"/>
      <c r="BB82" s="84"/>
      <c r="BC82" s="88"/>
      <c r="BD82" s="88"/>
      <c r="BE82" s="88"/>
      <c r="BF82" s="84"/>
      <c r="BG82" s="342"/>
      <c r="BH82" s="342"/>
      <c r="BI82" s="342"/>
      <c r="BJ82" s="84"/>
    </row>
    <row r="83" spans="1:62" s="85" customFormat="1" ht="18">
      <c r="A83" s="157"/>
      <c r="B83" s="41" t="s">
        <v>59</v>
      </c>
      <c r="C83" s="84"/>
      <c r="D83" s="88"/>
      <c r="E83" s="84"/>
      <c r="F83" s="86"/>
      <c r="G83" s="23" t="s">
        <v>256</v>
      </c>
      <c r="H83" s="89"/>
      <c r="I83" s="80"/>
      <c r="J83" s="90" t="s">
        <v>257</v>
      </c>
      <c r="L83" s="86"/>
      <c r="M83" s="23" t="s">
        <v>256</v>
      </c>
      <c r="N83" s="89"/>
      <c r="O83" s="89"/>
      <c r="P83" s="90" t="s">
        <v>257</v>
      </c>
      <c r="R83" s="86"/>
      <c r="S83" s="23" t="s">
        <v>256</v>
      </c>
      <c r="T83" s="89"/>
      <c r="U83" s="89"/>
      <c r="V83" s="90" t="s">
        <v>257</v>
      </c>
      <c r="W83" s="84"/>
      <c r="X83" s="86"/>
      <c r="Y83" s="23" t="s">
        <v>256</v>
      </c>
      <c r="Z83" s="89"/>
      <c r="AA83" s="89"/>
      <c r="AB83" s="90" t="s">
        <v>257</v>
      </c>
      <c r="AC83" s="84"/>
      <c r="AD83" s="86"/>
      <c r="AE83" s="23" t="s">
        <v>256</v>
      </c>
      <c r="AF83" s="23"/>
      <c r="AG83" s="23"/>
      <c r="AH83" s="24" t="s">
        <v>257</v>
      </c>
      <c r="AI83" s="84"/>
      <c r="AV83" s="341"/>
      <c r="AW83" s="57"/>
      <c r="AX83" s="84"/>
      <c r="AY83" s="84"/>
      <c r="AZ83" s="84"/>
      <c r="BA83" s="84"/>
      <c r="BB83" s="84"/>
      <c r="BC83" s="28"/>
      <c r="BD83" s="88"/>
      <c r="BE83" s="88"/>
      <c r="BF83" s="84"/>
      <c r="BG83" s="342"/>
      <c r="BH83" s="342"/>
      <c r="BI83" s="342"/>
      <c r="BJ83" s="84"/>
    </row>
    <row r="84" spans="1:62" s="85" customFormat="1" ht="14.25">
      <c r="A84" s="157"/>
      <c r="B84" s="84" t="str">
        <f t="shared" ref="B84:D94" si="1">B14</f>
        <v>ancres</v>
      </c>
      <c r="C84" s="84">
        <f t="shared" si="1"/>
        <v>11.5</v>
      </c>
      <c r="D84" s="84" t="str">
        <f t="shared" si="1"/>
        <v>$/unité</v>
      </c>
      <c r="E84" s="84"/>
      <c r="F84" s="86"/>
      <c r="G84" s="426" t="s">
        <v>453</v>
      </c>
      <c r="H84" s="84"/>
      <c r="I84" s="18" t="s">
        <v>261</v>
      </c>
      <c r="J84" s="91">
        <f>D81*C86</f>
        <v>5847.9532163742679</v>
      </c>
      <c r="L84" s="86"/>
      <c r="M84" t="s">
        <v>259</v>
      </c>
      <c r="N84"/>
      <c r="O84"/>
      <c r="P84" s="13">
        <f>(100/D80)*C84*2</f>
        <v>511.11111111111109</v>
      </c>
      <c r="R84" s="86"/>
      <c r="S84" s="84" t="s">
        <v>259</v>
      </c>
      <c r="T84" s="84"/>
      <c r="U84" s="92" t="s">
        <v>261</v>
      </c>
      <c r="V84" s="91">
        <f>(100/D80)*C84*2</f>
        <v>511.11111111111109</v>
      </c>
      <c r="W84" s="84"/>
      <c r="X84" s="86"/>
      <c r="Y84" s="84" t="s">
        <v>259</v>
      </c>
      <c r="Z84" s="84"/>
      <c r="AA84" s="92" t="s">
        <v>261</v>
      </c>
      <c r="AB84" s="91">
        <f>(100/D80)*C84*2</f>
        <v>511.11111111111109</v>
      </c>
      <c r="AC84" s="84"/>
      <c r="AD84" s="86"/>
      <c r="AE84" s="84" t="s">
        <v>259</v>
      </c>
      <c r="AF84" s="84"/>
      <c r="AG84" s="92" t="s">
        <v>261</v>
      </c>
      <c r="AH84" s="91">
        <f>(100/D80)*C84*2</f>
        <v>511.11111111111109</v>
      </c>
      <c r="AI84" s="84"/>
      <c r="AV84" s="341"/>
      <c r="AW84" s="57"/>
      <c r="AX84" s="84"/>
      <c r="AY84" s="84"/>
      <c r="AZ84" s="84"/>
      <c r="BA84" s="84"/>
      <c r="BB84" s="84"/>
      <c r="BC84" s="28"/>
      <c r="BD84" s="88"/>
      <c r="BE84" s="88"/>
      <c r="BF84" s="84"/>
      <c r="BG84" s="342"/>
      <c r="BH84" s="343"/>
      <c r="BI84" s="342"/>
      <c r="BJ84" s="84"/>
    </row>
    <row r="85" spans="1:62" s="85" customFormat="1" ht="14.25">
      <c r="A85" s="157"/>
      <c r="B85" s="84" t="str">
        <f t="shared" si="1"/>
        <v>poteau cèdre traité 12'x5''</v>
      </c>
      <c r="C85" s="84">
        <f t="shared" si="1"/>
        <v>18</v>
      </c>
      <c r="D85" s="84" t="str">
        <f t="shared" si="1"/>
        <v>$/unité</v>
      </c>
      <c r="E85" s="84"/>
      <c r="F85" s="86"/>
      <c r="G85" s="84" t="s">
        <v>262</v>
      </c>
      <c r="H85" s="84"/>
      <c r="I85" s="18" t="s">
        <v>261</v>
      </c>
      <c r="J85" s="91">
        <f>D81/250*C94</f>
        <v>175.43859649122805</v>
      </c>
      <c r="L85" s="86"/>
      <c r="M85" t="s">
        <v>263</v>
      </c>
      <c r="N85"/>
      <c r="O85"/>
      <c r="P85" s="11">
        <f>(100/D80)*C90*2*4</f>
        <v>18.667395861817518</v>
      </c>
      <c r="R85" s="86"/>
      <c r="S85" s="84" t="s">
        <v>263</v>
      </c>
      <c r="T85" s="84"/>
      <c r="U85" s="92"/>
      <c r="V85" s="91">
        <f>(100/D80)*C90*2*4</f>
        <v>18.667395861817518</v>
      </c>
      <c r="W85" s="84"/>
      <c r="X85" s="86"/>
      <c r="Y85" s="84" t="s">
        <v>263</v>
      </c>
      <c r="Z85" s="84"/>
      <c r="AA85" s="92"/>
      <c r="AB85" s="91">
        <f>(100/D80)*C90*2*4</f>
        <v>18.667395861817518</v>
      </c>
      <c r="AC85" s="84"/>
      <c r="AD85" s="86"/>
      <c r="AE85" s="84" t="s">
        <v>263</v>
      </c>
      <c r="AF85" s="84"/>
      <c r="AG85" s="92"/>
      <c r="AH85" s="91">
        <f>(100/D80)*C90*2*4</f>
        <v>18.667395861817518</v>
      </c>
      <c r="AI85" s="84"/>
      <c r="AV85" s="341"/>
      <c r="AW85" s="57"/>
      <c r="AX85" s="84"/>
      <c r="AY85" s="84"/>
      <c r="AZ85" s="84"/>
      <c r="BA85" s="84"/>
      <c r="BB85" s="84"/>
      <c r="BC85" s="28"/>
      <c r="BD85" s="88"/>
      <c r="BE85" s="88"/>
      <c r="BF85" s="84"/>
      <c r="BG85" s="342"/>
      <c r="BH85" s="342"/>
      <c r="BI85" s="342"/>
      <c r="BJ85" s="84"/>
    </row>
    <row r="86" spans="1:62" s="85" customFormat="1" ht="14.25">
      <c r="A86" s="157"/>
      <c r="B86" s="84" t="str">
        <f t="shared" si="1"/>
        <v>piquet cèdre traité 8'x3"</v>
      </c>
      <c r="C86" s="84">
        <f t="shared" si="1"/>
        <v>4</v>
      </c>
      <c r="D86" s="84" t="str">
        <f t="shared" si="1"/>
        <v>$/unité</v>
      </c>
      <c r="E86" s="84"/>
      <c r="F86" s="86"/>
      <c r="G86" s="5"/>
      <c r="H86" s="84"/>
      <c r="I86" s="5"/>
      <c r="J86" s="93"/>
      <c r="L86" s="86"/>
      <c r="M86" t="s">
        <v>265</v>
      </c>
      <c r="N86"/>
      <c r="O86"/>
      <c r="P86" s="11">
        <f>100/D80*100/O81*C85</f>
        <v>2666.666666666667</v>
      </c>
      <c r="R86" s="86"/>
      <c r="S86" s="84" t="s">
        <v>265</v>
      </c>
      <c r="T86" s="84"/>
      <c r="U86" s="92" t="s">
        <v>261</v>
      </c>
      <c r="V86" s="91">
        <f>(100/D80)*(100/U81)*C85</f>
        <v>3333.3333333333335</v>
      </c>
      <c r="W86" s="84"/>
      <c r="X86" s="86"/>
      <c r="Y86" s="84" t="s">
        <v>265</v>
      </c>
      <c r="Z86" s="84"/>
      <c r="AA86" s="92" t="s">
        <v>261</v>
      </c>
      <c r="AB86" s="91">
        <f>((100/D80)*(100/AA81)*C85)</f>
        <v>3333.3333333333335</v>
      </c>
      <c r="AC86" s="84"/>
      <c r="AD86" s="86"/>
      <c r="AE86" s="84" t="s">
        <v>266</v>
      </c>
      <c r="AF86" s="84"/>
      <c r="AG86" s="92" t="s">
        <v>261</v>
      </c>
      <c r="AH86" s="91">
        <f>((100/D80)*(100/AG81))*C85</f>
        <v>3333.3333333333335</v>
      </c>
      <c r="AI86" s="84"/>
      <c r="AV86" s="341"/>
      <c r="AW86" s="57"/>
      <c r="AX86" s="84"/>
      <c r="AY86" s="84"/>
      <c r="AZ86" s="84"/>
      <c r="BA86" s="84"/>
      <c r="BB86" s="84"/>
      <c r="BC86" s="28"/>
      <c r="BD86" s="88"/>
      <c r="BE86" s="88"/>
      <c r="BF86" s="84"/>
      <c r="BG86" s="342"/>
      <c r="BH86" s="342"/>
      <c r="BI86" s="342"/>
      <c r="BJ86" s="84"/>
    </row>
    <row r="87" spans="1:62" s="85" customFormat="1">
      <c r="A87" s="157"/>
      <c r="B87" s="84" t="str">
        <f t="shared" si="1"/>
        <v>tube de métal 10' x ½''</v>
      </c>
      <c r="C87" s="84">
        <f t="shared" si="1"/>
        <v>2</v>
      </c>
      <c r="D87" s="84" t="str">
        <f t="shared" si="1"/>
        <v>$/unité</v>
      </c>
      <c r="E87" s="84"/>
      <c r="F87" s="86"/>
      <c r="G87" s="84"/>
      <c r="H87" s="84"/>
      <c r="I87" s="5"/>
      <c r="J87" s="93"/>
      <c r="L87" s="86"/>
      <c r="M87" t="s">
        <v>264</v>
      </c>
      <c r="N87"/>
      <c r="O87" s="11" t="s">
        <v>261</v>
      </c>
      <c r="P87" s="12">
        <f>(100/D80)*100*1*C89</f>
        <v>431.17744610281926</v>
      </c>
      <c r="R87" s="86"/>
      <c r="S87" s="84" t="s">
        <v>264</v>
      </c>
      <c r="T87" s="84"/>
      <c r="U87" s="92" t="s">
        <v>261</v>
      </c>
      <c r="V87" s="91">
        <f>(100/D80)*100*U79*C89</f>
        <v>1293.5323383084576</v>
      </c>
      <c r="W87" s="84"/>
      <c r="X87" s="86"/>
      <c r="Y87" s="84" t="s">
        <v>267</v>
      </c>
      <c r="Z87" s="84"/>
      <c r="AA87" s="92" t="s">
        <v>261</v>
      </c>
      <c r="AB87" s="91">
        <f>(100/D80)*100*AA79*C91</f>
        <v>761.90476190476181</v>
      </c>
      <c r="AC87" s="84"/>
      <c r="AD87" s="86"/>
      <c r="AE87" s="84" t="s">
        <v>267</v>
      </c>
      <c r="AF87" s="84"/>
      <c r="AG87" s="92" t="s">
        <v>261</v>
      </c>
      <c r="AH87" s="91">
        <f>(100/D80)*100*2*C91</f>
        <v>507.93650793650789</v>
      </c>
      <c r="AI87" s="84"/>
      <c r="AV87" s="84"/>
      <c r="AW87" s="84"/>
      <c r="AX87" s="84"/>
      <c r="AY87" s="84"/>
      <c r="AZ87" s="84"/>
      <c r="BA87" s="84"/>
      <c r="BB87" s="84"/>
      <c r="BC87" s="84"/>
      <c r="BD87" s="84"/>
      <c r="BE87" s="84"/>
      <c r="BF87" s="84"/>
      <c r="BG87" s="84"/>
      <c r="BH87" s="84"/>
      <c r="BI87" s="84"/>
      <c r="BJ87" s="84"/>
    </row>
    <row r="88" spans="1:62" s="85" customFormat="1">
      <c r="A88" s="157"/>
      <c r="B88" s="84" t="str">
        <f t="shared" si="1"/>
        <v>bambou 6'</v>
      </c>
      <c r="C88" s="84">
        <f t="shared" si="1"/>
        <v>0.75</v>
      </c>
      <c r="D88" s="84" t="str">
        <f t="shared" si="1"/>
        <v>$/unité</v>
      </c>
      <c r="E88" s="84"/>
      <c r="F88" s="86"/>
      <c r="G88" s="84"/>
      <c r="H88" s="84"/>
      <c r="I88" s="5"/>
      <c r="J88" s="93"/>
      <c r="L88" s="86"/>
      <c r="M88" s="426" t="s">
        <v>482</v>
      </c>
      <c r="N88"/>
      <c r="O88" s="11"/>
      <c r="P88" s="12">
        <f>D81*C87</f>
        <v>2923.9766081871339</v>
      </c>
      <c r="R88" s="86"/>
      <c r="S88" s="84" t="s">
        <v>262</v>
      </c>
      <c r="T88" s="84"/>
      <c r="U88" s="92" t="s">
        <v>261</v>
      </c>
      <c r="V88" s="91">
        <f>D81/250*C94</f>
        <v>175.43859649122805</v>
      </c>
      <c r="W88" s="84"/>
      <c r="X88" s="86"/>
      <c r="Y88" s="426" t="s">
        <v>483</v>
      </c>
      <c r="Z88"/>
      <c r="AA88" s="514" t="s">
        <v>511</v>
      </c>
      <c r="AB88" s="12">
        <f>IF(AA88="oui",D81*AA79*C93,0)</f>
        <v>570.17543859649106</v>
      </c>
      <c r="AC88" s="84"/>
      <c r="AD88" s="86"/>
      <c r="AE88" s="84" t="s">
        <v>269</v>
      </c>
      <c r="AF88" s="84"/>
      <c r="AG88" s="92" t="s">
        <v>261</v>
      </c>
      <c r="AH88" s="91">
        <f>D81*C88</f>
        <v>1096.4912280701751</v>
      </c>
      <c r="AI88" s="84"/>
    </row>
    <row r="89" spans="1:62" s="85" customFormat="1">
      <c r="A89" s="157"/>
      <c r="B89" s="84" t="str">
        <f t="shared" si="1"/>
        <v>broche ondulée calibre 11</v>
      </c>
      <c r="C89" s="443">
        <f t="shared" si="1"/>
        <v>0.19402985074626866</v>
      </c>
      <c r="D89" s="84" t="str">
        <f t="shared" si="1"/>
        <v>$/m</v>
      </c>
      <c r="E89" s="5"/>
      <c r="F89" s="86"/>
      <c r="G89" s="84"/>
      <c r="H89" s="84"/>
      <c r="I89" s="5"/>
      <c r="J89" s="93"/>
      <c r="L89" s="86"/>
      <c r="M89" t="s">
        <v>262</v>
      </c>
      <c r="N89"/>
      <c r="O89" s="11" t="s">
        <v>261</v>
      </c>
      <c r="P89" s="12">
        <f>(D81/250)*0.6*C94</f>
        <v>105.26315789473682</v>
      </c>
      <c r="R89" s="86"/>
      <c r="S89" s="84"/>
      <c r="T89" s="84"/>
      <c r="U89" s="92"/>
      <c r="V89" s="91"/>
      <c r="W89" s="84"/>
      <c r="X89" s="86"/>
      <c r="Y89" s="488" t="s">
        <v>512</v>
      </c>
      <c r="Z89" s="31"/>
      <c r="AA89" s="487" t="s">
        <v>513</v>
      </c>
      <c r="AB89" s="12">
        <f>IF(AA89="oui",D81/250*2*C94,0)</f>
        <v>0</v>
      </c>
      <c r="AC89" s="84"/>
      <c r="AD89" s="86"/>
      <c r="AE89" s="426" t="s">
        <v>484</v>
      </c>
      <c r="AF89"/>
      <c r="AG89" s="11" t="s">
        <v>261</v>
      </c>
      <c r="AH89" s="12">
        <f>D81/250*C94</f>
        <v>175.43859649122805</v>
      </c>
      <c r="AI89" s="466" t="s">
        <v>485</v>
      </c>
    </row>
    <row r="90" spans="1:62" s="85" customFormat="1" ht="12.75" customHeight="1">
      <c r="A90" s="157"/>
      <c r="B90" s="84" t="str">
        <f t="shared" si="1"/>
        <v>broche droite calibre 12,5</v>
      </c>
      <c r="C90" s="443">
        <f t="shared" si="1"/>
        <v>0.10500410172272355</v>
      </c>
      <c r="D90" s="84" t="str">
        <f t="shared" si="1"/>
        <v>$/m</v>
      </c>
      <c r="E90" s="5"/>
      <c r="F90" s="86"/>
      <c r="G90" s="84"/>
      <c r="H90" s="84"/>
      <c r="I90" s="5"/>
      <c r="J90" s="93"/>
      <c r="L90" s="86"/>
      <c r="M90" s="84"/>
      <c r="N90" s="84"/>
      <c r="O90" s="84"/>
      <c r="P90" s="93"/>
      <c r="R90" s="86"/>
      <c r="S90" s="84"/>
      <c r="T90" s="84"/>
      <c r="U90" s="92"/>
      <c r="V90" s="91"/>
      <c r="W90" s="84"/>
      <c r="X90" s="86"/>
      <c r="Y90"/>
      <c r="Z90"/>
      <c r="AA90" s="515" t="s">
        <v>514</v>
      </c>
      <c r="AB90" s="12"/>
      <c r="AC90" s="84"/>
      <c r="AD90" s="86"/>
      <c r="AE90" s="426" t="s">
        <v>515</v>
      </c>
      <c r="AF90"/>
      <c r="AG90" s="487" t="s">
        <v>513</v>
      </c>
      <c r="AH90" s="12">
        <f>IF(AG90="oui",D81*2*C92,0)</f>
        <v>0</v>
      </c>
      <c r="AI90"/>
    </row>
    <row r="91" spans="1:62" s="85" customFormat="1" ht="12.75" customHeight="1">
      <c r="A91" s="157"/>
      <c r="B91" s="84" t="str">
        <f t="shared" si="1"/>
        <v>fil Deltex</v>
      </c>
      <c r="C91" s="84">
        <f t="shared" si="1"/>
        <v>0.11428571428571428</v>
      </c>
      <c r="D91" s="84" t="str">
        <f t="shared" si="1"/>
        <v>$/m</v>
      </c>
      <c r="E91" s="5"/>
      <c r="F91" s="86"/>
      <c r="G91" s="84"/>
      <c r="H91" s="84"/>
      <c r="I91" s="5"/>
      <c r="J91" s="93"/>
      <c r="L91" s="86"/>
      <c r="M91" s="84"/>
      <c r="N91" s="84"/>
      <c r="O91" s="84"/>
      <c r="P91" s="93"/>
      <c r="R91" s="86"/>
      <c r="S91" s="84"/>
      <c r="T91" s="84"/>
      <c r="U91" s="84"/>
      <c r="V91" s="93"/>
      <c r="W91" s="84"/>
      <c r="X91" s="86"/>
      <c r="Y91"/>
      <c r="Z91"/>
      <c r="AA91" s="513"/>
      <c r="AB91" s="13"/>
      <c r="AC91" s="84"/>
      <c r="AD91" s="86"/>
      <c r="AE91" s="488" t="s">
        <v>516</v>
      </c>
      <c r="AF91"/>
      <c r="AG91" s="487" t="s">
        <v>511</v>
      </c>
      <c r="AH91" s="12">
        <f>IF(AG91="oui",D81/250*0.8*C94,0)</f>
        <v>140.35087719298244</v>
      </c>
      <c r="AI91"/>
    </row>
    <row r="92" spans="1:62" s="85" customFormat="1">
      <c r="A92" s="157"/>
      <c r="B92" s="84" t="str">
        <f t="shared" si="1"/>
        <v>attache-bambou</v>
      </c>
      <c r="C92" s="84">
        <f t="shared" si="1"/>
        <v>0.3</v>
      </c>
      <c r="D92" s="84" t="str">
        <f t="shared" si="1"/>
        <v>$/unité</v>
      </c>
      <c r="E92" s="5"/>
      <c r="F92" s="86"/>
      <c r="G92" s="84"/>
      <c r="H92" s="84"/>
      <c r="I92" s="5"/>
      <c r="J92" s="93"/>
      <c r="L92" s="86"/>
      <c r="M92" s="84"/>
      <c r="N92" s="84"/>
      <c r="O92" s="84"/>
      <c r="P92" s="93"/>
      <c r="R92" s="86"/>
      <c r="S92" s="84"/>
      <c r="T92" s="84"/>
      <c r="U92" s="84"/>
      <c r="V92" s="93"/>
      <c r="W92" s="84"/>
      <c r="X92" s="86"/>
      <c r="Y92"/>
      <c r="Z92"/>
      <c r="AA92" s="513"/>
      <c r="AB92" s="13"/>
      <c r="AC92" s="84"/>
      <c r="AD92" s="86"/>
      <c r="AE92"/>
      <c r="AF92" s="489"/>
      <c r="AG92" s="515" t="s">
        <v>514</v>
      </c>
      <c r="AH92"/>
      <c r="AI92"/>
    </row>
    <row r="93" spans="1:62" s="85" customFormat="1">
      <c r="A93" s="157"/>
      <c r="B93" s="84" t="str">
        <f t="shared" si="1"/>
        <v>clip</v>
      </c>
      <c r="C93" s="84">
        <f t="shared" si="1"/>
        <v>0.13</v>
      </c>
      <c r="D93" s="84" t="str">
        <f t="shared" si="1"/>
        <v>$/unité</v>
      </c>
      <c r="E93" s="5"/>
      <c r="F93" s="86"/>
      <c r="G93" s="84"/>
      <c r="H93" s="84"/>
      <c r="I93" s="5"/>
      <c r="J93" s="93"/>
      <c r="L93" s="86"/>
      <c r="M93" s="84"/>
      <c r="N93" s="84"/>
      <c r="O93" s="84"/>
      <c r="P93" s="93"/>
      <c r="R93" s="86"/>
      <c r="S93" s="84"/>
      <c r="T93" s="84"/>
      <c r="U93" s="84"/>
      <c r="V93" s="93"/>
      <c r="W93" s="84"/>
      <c r="X93" s="86"/>
      <c r="Y93" s="84"/>
      <c r="Z93" s="84"/>
      <c r="AA93" s="84"/>
      <c r="AB93" s="93"/>
      <c r="AC93" s="84"/>
      <c r="AD93" s="86"/>
      <c r="AE93" s="84"/>
      <c r="AF93" s="84"/>
      <c r="AG93" s="84"/>
      <c r="AH93" s="93"/>
      <c r="AI93" s="84"/>
    </row>
    <row r="94" spans="1:62" s="85" customFormat="1">
      <c r="A94" s="157"/>
      <c r="B94" s="84" t="str">
        <f t="shared" si="1"/>
        <v>corde plastique</v>
      </c>
      <c r="C94" s="84">
        <f t="shared" si="1"/>
        <v>30</v>
      </c>
      <c r="D94" s="84" t="str">
        <f t="shared" si="1"/>
        <v>$/rouleau</v>
      </c>
      <c r="E94" s="5"/>
      <c r="F94" s="86"/>
      <c r="G94" s="22" t="s">
        <v>275</v>
      </c>
      <c r="H94" s="5"/>
      <c r="I94" s="5"/>
      <c r="J94" s="84"/>
      <c r="K94" s="47">
        <f>SUM(J84:J85)</f>
        <v>6023.3918128654959</v>
      </c>
      <c r="L94" s="86"/>
      <c r="M94" s="22" t="s">
        <v>275</v>
      </c>
      <c r="N94" s="5"/>
      <c r="O94" s="5"/>
      <c r="P94" s="91"/>
      <c r="Q94" s="47">
        <f>SUM(P84:P88)</f>
        <v>6551.5992279295497</v>
      </c>
      <c r="R94" s="34"/>
      <c r="S94" s="22" t="s">
        <v>275</v>
      </c>
      <c r="T94" s="5"/>
      <c r="U94" s="5"/>
      <c r="V94" s="84"/>
      <c r="W94" s="45">
        <f>SUM(V84:V88)</f>
        <v>5332.0827751059478</v>
      </c>
      <c r="X94" s="86"/>
      <c r="Y94" s="22" t="s">
        <v>275</v>
      </c>
      <c r="Z94" s="5"/>
      <c r="AA94" s="5"/>
      <c r="AB94" s="84"/>
      <c r="AC94" s="45">
        <f>SUM(AB84:AB88)</f>
        <v>5195.1920408075148</v>
      </c>
      <c r="AD94" s="86"/>
      <c r="AE94" s="22" t="s">
        <v>275</v>
      </c>
      <c r="AF94" s="22"/>
      <c r="AG94" s="5"/>
      <c r="AH94" s="84"/>
      <c r="AI94" s="45">
        <f>SUM(AH84:AH91)</f>
        <v>5783.3290499971563</v>
      </c>
    </row>
    <row r="95" spans="1:62" s="85" customFormat="1">
      <c r="A95" s="157"/>
      <c r="B95" s="84"/>
      <c r="C95" s="84"/>
      <c r="D95" s="84"/>
      <c r="E95" s="84"/>
      <c r="F95" s="86"/>
      <c r="G95" s="84"/>
      <c r="H95" s="84"/>
      <c r="I95" s="19"/>
      <c r="J95" s="84"/>
      <c r="L95" s="86"/>
      <c r="M95" s="84"/>
      <c r="N95" s="84"/>
      <c r="O95" s="94"/>
      <c r="P95" s="84"/>
      <c r="R95" s="86"/>
      <c r="S95" s="84"/>
      <c r="T95" s="84"/>
      <c r="U95" s="94"/>
      <c r="V95" s="84"/>
      <c r="W95" s="84"/>
      <c r="X95" s="86"/>
      <c r="Y95" s="84"/>
      <c r="Z95" s="84"/>
      <c r="AA95" s="94"/>
      <c r="AB95" s="84"/>
      <c r="AC95" s="84"/>
      <c r="AD95" s="86"/>
      <c r="AE95" s="84"/>
      <c r="AF95" s="84"/>
      <c r="AG95" s="94"/>
      <c r="AH95" s="84"/>
      <c r="AI95" s="84"/>
    </row>
    <row r="96" spans="1:62" s="85" customFormat="1">
      <c r="A96" s="157"/>
      <c r="B96" s="84"/>
      <c r="C96" s="84"/>
      <c r="D96" s="84"/>
      <c r="E96" s="84"/>
      <c r="F96" s="86"/>
      <c r="G96" s="23" t="s">
        <v>276</v>
      </c>
      <c r="H96" s="89"/>
      <c r="I96" s="81" t="s">
        <v>277</v>
      </c>
      <c r="J96" s="89"/>
      <c r="K96" s="37"/>
      <c r="L96" s="86"/>
      <c r="M96" s="23" t="s">
        <v>276</v>
      </c>
      <c r="N96" s="89"/>
      <c r="O96" s="90" t="s">
        <v>277</v>
      </c>
      <c r="P96" s="84"/>
      <c r="Q96" s="37"/>
      <c r="R96" s="34"/>
      <c r="S96" s="23" t="s">
        <v>276</v>
      </c>
      <c r="T96" s="89"/>
      <c r="U96" s="90" t="s">
        <v>277</v>
      </c>
      <c r="V96" s="84"/>
      <c r="W96" s="14"/>
      <c r="X96" s="86"/>
      <c r="Y96" s="23" t="s">
        <v>276</v>
      </c>
      <c r="Z96" s="89"/>
      <c r="AA96" s="90" t="s">
        <v>277</v>
      </c>
      <c r="AB96" s="84"/>
      <c r="AC96" s="14"/>
      <c r="AD96" s="86"/>
      <c r="AE96" s="23" t="s">
        <v>276</v>
      </c>
      <c r="AF96" s="89"/>
      <c r="AG96" s="90"/>
      <c r="AH96" s="84"/>
      <c r="AI96" s="84"/>
    </row>
    <row r="97" spans="1:49" s="85" customFormat="1">
      <c r="A97" s="157"/>
      <c r="B97" s="84"/>
      <c r="C97" s="84"/>
      <c r="D97" s="84"/>
      <c r="E97" s="84"/>
      <c r="F97" s="95"/>
      <c r="G97" s="426" t="s">
        <v>480</v>
      </c>
      <c r="H97" s="5"/>
      <c r="I97" s="76">
        <f>I27</f>
        <v>4</v>
      </c>
      <c r="J97" s="84" t="s">
        <v>279</v>
      </c>
      <c r="K97" s="84"/>
      <c r="L97" s="96"/>
      <c r="M97" s="5" t="s">
        <v>278</v>
      </c>
      <c r="N97" s="5"/>
      <c r="O97" s="76">
        <f>O27</f>
        <v>20</v>
      </c>
      <c r="P97" s="84" t="s">
        <v>280</v>
      </c>
      <c r="Q97" s="5"/>
      <c r="R97" s="86"/>
      <c r="S97" s="5" t="s">
        <v>278</v>
      </c>
      <c r="T97" s="5"/>
      <c r="U97" s="76">
        <f>U27</f>
        <v>20</v>
      </c>
      <c r="V97" s="84" t="s">
        <v>280</v>
      </c>
      <c r="W97" s="5"/>
      <c r="X97" s="86"/>
      <c r="Y97" s="5" t="s">
        <v>278</v>
      </c>
      <c r="Z97" s="5"/>
      <c r="AA97" s="76">
        <f>AA27</f>
        <v>20</v>
      </c>
      <c r="AB97" s="84" t="s">
        <v>280</v>
      </c>
      <c r="AC97" s="5"/>
      <c r="AD97" s="96"/>
      <c r="AE97" s="5" t="s">
        <v>278</v>
      </c>
      <c r="AF97" s="5"/>
      <c r="AG97" s="76">
        <f>AG27</f>
        <v>20</v>
      </c>
      <c r="AH97" s="84" t="s">
        <v>280</v>
      </c>
      <c r="AI97" s="84"/>
      <c r="AJ97" s="97"/>
    </row>
    <row r="98" spans="1:49" s="85" customFormat="1">
      <c r="A98" s="157"/>
      <c r="B98" s="84"/>
      <c r="C98" s="84"/>
      <c r="D98" s="84"/>
      <c r="E98" s="84"/>
      <c r="F98" s="95"/>
      <c r="G98" s="5" t="s">
        <v>281</v>
      </c>
      <c r="H98" s="5"/>
      <c r="I98" s="76">
        <f>I28</f>
        <v>1</v>
      </c>
      <c r="J98" s="84" t="s">
        <v>279</v>
      </c>
      <c r="K98" s="84"/>
      <c r="L98" s="96"/>
      <c r="M98" s="5" t="s">
        <v>282</v>
      </c>
      <c r="N98" s="5"/>
      <c r="O98" s="76">
        <f>O28</f>
        <v>15</v>
      </c>
      <c r="P98" s="84" t="s">
        <v>283</v>
      </c>
      <c r="Q98" s="5"/>
      <c r="R98" s="86"/>
      <c r="S98" s="5" t="s">
        <v>282</v>
      </c>
      <c r="T98" s="5"/>
      <c r="U98" s="76">
        <f>U28</f>
        <v>15</v>
      </c>
      <c r="V98" s="84" t="s">
        <v>283</v>
      </c>
      <c r="W98" s="5"/>
      <c r="X98" s="86"/>
      <c r="Y98" s="5" t="s">
        <v>282</v>
      </c>
      <c r="Z98" s="5"/>
      <c r="AA98" s="76">
        <f>AA28</f>
        <v>15</v>
      </c>
      <c r="AB98" s="84" t="s">
        <v>283</v>
      </c>
      <c r="AC98" s="5"/>
      <c r="AD98" s="96"/>
      <c r="AE98" s="5" t="s">
        <v>282</v>
      </c>
      <c r="AF98" s="5"/>
      <c r="AG98" s="76">
        <f>AG28</f>
        <v>15</v>
      </c>
      <c r="AH98" s="84" t="s">
        <v>283</v>
      </c>
      <c r="AI98" s="84"/>
      <c r="AJ98" s="97"/>
    </row>
    <row r="99" spans="1:49" s="85" customFormat="1">
      <c r="A99" s="157"/>
      <c r="B99" s="84" t="str">
        <f>B29</f>
        <v>salaire/horaire</v>
      </c>
      <c r="C99" s="84">
        <f>C29</f>
        <v>15.14</v>
      </c>
      <c r="D99" s="84" t="str">
        <f>D29</f>
        <v>$/h</v>
      </c>
      <c r="E99" s="84"/>
      <c r="F99" s="98"/>
      <c r="I99" s="82"/>
      <c r="K99" s="84"/>
      <c r="L99" s="96"/>
      <c r="M99" s="97" t="s">
        <v>286</v>
      </c>
      <c r="O99" s="76">
        <f>O29</f>
        <v>45</v>
      </c>
      <c r="P99" s="85" t="s">
        <v>287</v>
      </c>
      <c r="Q99" s="84"/>
      <c r="R99" s="86"/>
      <c r="S99" s="97" t="s">
        <v>286</v>
      </c>
      <c r="U99" s="76">
        <f>U29</f>
        <v>45</v>
      </c>
      <c r="V99" s="85" t="s">
        <v>288</v>
      </c>
      <c r="W99" s="84"/>
      <c r="X99" s="86"/>
      <c r="Y99" s="97" t="s">
        <v>289</v>
      </c>
      <c r="AA99" s="76">
        <f>AA29</f>
        <v>20</v>
      </c>
      <c r="AB99" s="85" t="s">
        <v>288</v>
      </c>
      <c r="AC99" s="84"/>
      <c r="AD99" s="96"/>
      <c r="AE99" s="97" t="s">
        <v>289</v>
      </c>
      <c r="AG99" s="76">
        <f>AG29</f>
        <v>20</v>
      </c>
      <c r="AH99" s="85" t="s">
        <v>288</v>
      </c>
      <c r="AI99" s="84"/>
      <c r="AJ99" s="99"/>
    </row>
    <row r="100" spans="1:49" s="85" customFormat="1">
      <c r="A100" s="157"/>
      <c r="B100" s="5"/>
      <c r="C100" s="76"/>
      <c r="D100" s="84"/>
      <c r="E100" s="84"/>
      <c r="F100" s="98"/>
      <c r="G100" s="5"/>
      <c r="H100" s="5"/>
      <c r="I100" s="76"/>
      <c r="J100" s="84"/>
      <c r="K100" s="84"/>
      <c r="L100" s="96"/>
      <c r="M100" s="5" t="s">
        <v>290</v>
      </c>
      <c r="N100" s="5"/>
      <c r="O100" s="76">
        <f>O30</f>
        <v>1.5</v>
      </c>
      <c r="P100" s="84" t="s">
        <v>279</v>
      </c>
      <c r="Q100" s="84"/>
      <c r="R100" s="86"/>
      <c r="S100" s="5" t="s">
        <v>281</v>
      </c>
      <c r="T100" s="5"/>
      <c r="U100" s="76">
        <f>U30</f>
        <v>1</v>
      </c>
      <c r="V100" s="84" t="s">
        <v>279</v>
      </c>
      <c r="W100" s="84"/>
      <c r="X100" s="86"/>
      <c r="Y100" s="5" t="s">
        <v>291</v>
      </c>
      <c r="Z100" s="5"/>
      <c r="AA100" s="76">
        <f>AA30</f>
        <v>0.3</v>
      </c>
      <c r="AB100" s="84" t="s">
        <v>279</v>
      </c>
      <c r="AC100" s="84"/>
      <c r="AD100" s="96"/>
      <c r="AE100" s="5" t="s">
        <v>292</v>
      </c>
      <c r="AF100" s="5"/>
      <c r="AG100" s="76">
        <f>AG30</f>
        <v>0.5</v>
      </c>
      <c r="AH100" s="84" t="s">
        <v>279</v>
      </c>
      <c r="AI100" s="84"/>
      <c r="AJ100" s="99"/>
    </row>
    <row r="101" spans="1:49" s="85" customFormat="1">
      <c r="A101" s="157"/>
      <c r="B101" s="5"/>
      <c r="C101" s="76"/>
      <c r="D101" s="84"/>
      <c r="E101" s="84"/>
      <c r="F101" s="98"/>
      <c r="G101" s="5"/>
      <c r="H101" s="5"/>
      <c r="I101" s="76"/>
      <c r="J101" s="84"/>
      <c r="K101" s="84"/>
      <c r="L101" s="96"/>
      <c r="M101" s="5" t="s">
        <v>281</v>
      </c>
      <c r="N101" s="5"/>
      <c r="O101" s="76">
        <f>O31</f>
        <v>1</v>
      </c>
      <c r="P101" s="84" t="s">
        <v>279</v>
      </c>
      <c r="Q101" s="84"/>
      <c r="R101" s="86"/>
      <c r="W101" s="84"/>
      <c r="X101" s="86"/>
      <c r="AC101" s="84"/>
      <c r="AD101" s="96"/>
      <c r="AE101" s="5" t="s">
        <v>281</v>
      </c>
      <c r="AF101" s="5"/>
      <c r="AG101" s="76">
        <f>AG31</f>
        <v>1</v>
      </c>
      <c r="AH101" s="84" t="s">
        <v>279</v>
      </c>
      <c r="AI101" s="84"/>
      <c r="AJ101" s="99"/>
    </row>
    <row r="102" spans="1:49" s="85" customFormat="1">
      <c r="A102" s="157"/>
      <c r="B102" s="5"/>
      <c r="C102" s="76"/>
      <c r="D102" s="84"/>
      <c r="E102" s="84"/>
      <c r="F102" s="98"/>
      <c r="G102" s="5"/>
      <c r="H102" s="5"/>
      <c r="I102" s="76"/>
      <c r="J102" s="84"/>
      <c r="K102" s="84"/>
      <c r="L102" s="96"/>
      <c r="M102" s="5"/>
      <c r="N102" s="5"/>
      <c r="O102" s="76"/>
      <c r="P102" s="84"/>
      <c r="Q102" s="84"/>
      <c r="R102" s="86"/>
      <c r="S102" s="5"/>
      <c r="T102" s="5"/>
      <c r="U102" s="76"/>
      <c r="V102" s="84"/>
      <c r="W102" s="84"/>
      <c r="X102" s="86"/>
      <c r="Y102" s="5"/>
      <c r="Z102" s="5"/>
      <c r="AA102" s="76"/>
      <c r="AB102" s="84"/>
      <c r="AC102" s="84"/>
      <c r="AD102" s="96"/>
      <c r="AE102" s="5"/>
      <c r="AF102" s="5"/>
      <c r="AG102" s="76"/>
      <c r="AH102" s="84"/>
      <c r="AI102" s="84"/>
      <c r="AJ102" s="99"/>
    </row>
    <row r="103" spans="1:49" s="85" customFormat="1">
      <c r="A103" s="157"/>
      <c r="B103" s="84"/>
      <c r="C103" s="84"/>
      <c r="D103" s="84"/>
      <c r="E103" s="84"/>
      <c r="F103" s="86"/>
      <c r="G103" s="484" t="s">
        <v>481</v>
      </c>
      <c r="H103" s="5"/>
      <c r="I103" s="28">
        <f>((I97+I98)/60)*D81</f>
        <v>121.8323586744639</v>
      </c>
      <c r="J103" s="84" t="s">
        <v>294</v>
      </c>
      <c r="K103" s="84"/>
      <c r="L103" s="86"/>
      <c r="M103" s="48" t="s">
        <v>293</v>
      </c>
      <c r="N103" s="5"/>
      <c r="O103" s="28">
        <f>((O97/60)*(100/O81))*(100/D80)+((O98/60)*2*(100/D80))+((O99/60)*(100/D80))+(((O100+O101)/60)*D81)</f>
        <v>138.07667316439245</v>
      </c>
      <c r="P103" s="84" t="s">
        <v>294</v>
      </c>
      <c r="Q103" s="84"/>
      <c r="R103" s="86"/>
      <c r="S103" s="48" t="s">
        <v>293</v>
      </c>
      <c r="T103" s="5"/>
      <c r="U103" s="28">
        <f>((U97/60)*(100/U81)*(100/D80))+((U98/60)*2*(100/D80))+((U99/60)*(100/D80)*U79)+(((U100)/60)*D81)</f>
        <v>147.20597790773229</v>
      </c>
      <c r="V103" s="5" t="s">
        <v>294</v>
      </c>
      <c r="W103" s="84"/>
      <c r="X103" s="86"/>
      <c r="Y103" s="48" t="s">
        <v>293</v>
      </c>
      <c r="Z103" s="5"/>
      <c r="AA103" s="28">
        <f>((AA97/60)*(100/AA81)*(100/D80))+((AA98/60)*2*(100/D80))+((AA99/60)*(100/D80)*AA79)+(((AA100)/60)*D81)</f>
        <v>102.37166991552955</v>
      </c>
      <c r="AB103" s="5" t="s">
        <v>294</v>
      </c>
      <c r="AC103" s="84"/>
      <c r="AD103" s="86"/>
      <c r="AE103" s="48" t="s">
        <v>293</v>
      </c>
      <c r="AF103" s="5"/>
      <c r="AG103" s="28">
        <f>((AG97/60)*(100/AG81)*(100/D80))+((AG98/60)*2*(100/D80))+((AG99/60)*2*(100/D80))+(((AG100+AG101)/60)*D81)</f>
        <v>124.2040285899935</v>
      </c>
      <c r="AH103" s="84" t="s">
        <v>294</v>
      </c>
      <c r="AI103" s="84"/>
    </row>
    <row r="104" spans="1:49" s="85" customFormat="1">
      <c r="A104" s="157"/>
      <c r="B104" s="5"/>
      <c r="C104" s="5"/>
      <c r="D104" s="84"/>
      <c r="E104" s="84"/>
      <c r="F104" s="86"/>
      <c r="G104" s="5"/>
      <c r="H104" s="5"/>
      <c r="I104" s="18"/>
      <c r="J104" s="49"/>
      <c r="K104" s="84"/>
      <c r="L104" s="86"/>
      <c r="M104" s="5"/>
      <c r="N104" s="5"/>
      <c r="O104" s="49"/>
      <c r="P104" s="49"/>
      <c r="Q104" s="100"/>
      <c r="R104" s="86"/>
      <c r="S104" s="5"/>
      <c r="T104" s="5"/>
      <c r="U104" s="18"/>
      <c r="V104" s="49"/>
      <c r="W104" s="84"/>
      <c r="X104" s="86"/>
      <c r="Y104" s="5"/>
      <c r="Z104" s="5"/>
      <c r="AA104" s="84"/>
      <c r="AB104" s="49"/>
      <c r="AC104" s="84"/>
      <c r="AD104" s="86"/>
      <c r="AE104" s="5"/>
      <c r="AF104" s="5"/>
      <c r="AG104" s="18"/>
      <c r="AH104" s="49"/>
      <c r="AI104" s="84"/>
    </row>
    <row r="105" spans="1:49" s="85" customFormat="1">
      <c r="A105" s="157"/>
      <c r="B105" s="5"/>
      <c r="C105" s="84"/>
      <c r="D105" s="84"/>
      <c r="E105" s="84"/>
      <c r="F105" s="86"/>
      <c r="G105" s="5" t="s">
        <v>295</v>
      </c>
      <c r="H105" s="5"/>
      <c r="I105" s="5"/>
      <c r="J105" s="17"/>
      <c r="K105" s="307">
        <f>C99*I103</f>
        <v>1844.5419103313836</v>
      </c>
      <c r="L105" s="334" t="s">
        <v>38</v>
      </c>
      <c r="M105" s="5" t="s">
        <v>295</v>
      </c>
      <c r="N105" s="5"/>
      <c r="O105" s="5"/>
      <c r="P105" s="17"/>
      <c r="Q105" s="307">
        <f>C99*O103</f>
        <v>2090.4808317089019</v>
      </c>
      <c r="R105" s="335" t="s">
        <v>38</v>
      </c>
      <c r="S105" s="338" t="s">
        <v>295</v>
      </c>
      <c r="T105" s="5"/>
      <c r="U105" s="5"/>
      <c r="V105" s="17"/>
      <c r="W105" s="307">
        <f>C99*U103</f>
        <v>2228.6985055230671</v>
      </c>
      <c r="X105" s="334" t="s">
        <v>38</v>
      </c>
      <c r="Y105" s="5" t="s">
        <v>295</v>
      </c>
      <c r="Z105" s="5"/>
      <c r="AA105" s="5"/>
      <c r="AC105" s="307">
        <f>C99*AA103</f>
        <v>1549.9070825211174</v>
      </c>
      <c r="AD105" s="334" t="s">
        <v>38</v>
      </c>
      <c r="AE105" s="5" t="s">
        <v>295</v>
      </c>
      <c r="AF105" s="5"/>
      <c r="AG105" s="84"/>
      <c r="AH105" s="17"/>
      <c r="AI105" s="307">
        <f>C99*AG103</f>
        <v>1880.4489928525015</v>
      </c>
      <c r="AJ105" s="335" t="s">
        <v>38</v>
      </c>
    </row>
    <row r="106" spans="1:49" s="85" customFormat="1">
      <c r="A106" s="157"/>
      <c r="B106" s="84"/>
      <c r="C106" s="84"/>
      <c r="D106" s="84"/>
      <c r="E106" s="84"/>
      <c r="F106" s="86"/>
      <c r="G106" s="84" t="s">
        <v>296</v>
      </c>
      <c r="H106" s="84"/>
      <c r="I106" s="82">
        <f>I36</f>
        <v>0.1</v>
      </c>
      <c r="J106" s="84"/>
      <c r="K106" s="285">
        <f>(K105)*I106</f>
        <v>184.45419103313839</v>
      </c>
      <c r="L106" s="334" t="s">
        <v>38</v>
      </c>
      <c r="M106" s="84" t="s">
        <v>296</v>
      </c>
      <c r="N106" s="84"/>
      <c r="O106" s="82">
        <f>O36</f>
        <v>0.1</v>
      </c>
      <c r="P106" s="84"/>
      <c r="Q106" s="285">
        <f>(Q105)*O106</f>
        <v>209.04808317089021</v>
      </c>
      <c r="R106" s="334" t="s">
        <v>38</v>
      </c>
      <c r="S106" s="84" t="s">
        <v>296</v>
      </c>
      <c r="T106" s="84"/>
      <c r="U106" s="82">
        <f>U36</f>
        <v>0.1</v>
      </c>
      <c r="V106" s="84"/>
      <c r="W106" s="285">
        <f>(W105)*U106</f>
        <v>222.86985055230673</v>
      </c>
      <c r="X106" s="334" t="s">
        <v>38</v>
      </c>
      <c r="Y106" s="84" t="s">
        <v>296</v>
      </c>
      <c r="Z106" s="84"/>
      <c r="AA106" s="82">
        <f>AA36</f>
        <v>0.1</v>
      </c>
      <c r="AC106" s="285">
        <f>(AC105)*AA106</f>
        <v>154.99070825211174</v>
      </c>
      <c r="AD106" s="334" t="s">
        <v>38</v>
      </c>
      <c r="AE106" s="84" t="s">
        <v>296</v>
      </c>
      <c r="AF106" s="84"/>
      <c r="AG106" s="82">
        <f>AG36</f>
        <v>0.1</v>
      </c>
      <c r="AH106" s="84"/>
      <c r="AI106" s="285">
        <f>(AI105)*AG106</f>
        <v>188.04489928525015</v>
      </c>
      <c r="AJ106" s="335" t="s">
        <v>38</v>
      </c>
    </row>
    <row r="107" spans="1:49" s="85" customFormat="1">
      <c r="A107" s="157"/>
      <c r="B107" s="84"/>
      <c r="C107" s="84"/>
      <c r="D107" s="84"/>
      <c r="E107" s="84"/>
      <c r="F107" s="86"/>
      <c r="G107" s="5"/>
      <c r="H107" s="5"/>
      <c r="I107" s="5"/>
      <c r="J107" s="84"/>
      <c r="K107" s="84"/>
      <c r="L107" s="86"/>
      <c r="M107" s="5"/>
      <c r="N107" s="5"/>
      <c r="O107" s="5"/>
      <c r="P107" s="84"/>
      <c r="Q107" s="84"/>
      <c r="R107" s="86"/>
      <c r="S107" s="5"/>
      <c r="T107" s="5"/>
      <c r="U107" s="5"/>
      <c r="V107" s="84"/>
      <c r="W107" s="84"/>
      <c r="X107" s="86"/>
      <c r="Y107" s="5"/>
      <c r="Z107" s="5"/>
      <c r="AA107" s="5"/>
      <c r="AB107" s="84"/>
      <c r="AC107" s="84"/>
      <c r="AD107" s="86"/>
      <c r="AE107" s="5"/>
      <c r="AF107" s="5"/>
      <c r="AG107" s="5"/>
      <c r="AH107" s="84"/>
      <c r="AI107" s="84"/>
    </row>
    <row r="108" spans="1:49" s="85" customFormat="1" ht="15.75">
      <c r="A108" s="157"/>
      <c r="B108" s="84"/>
      <c r="C108" s="84"/>
      <c r="D108" s="84"/>
      <c r="E108" s="84"/>
      <c r="F108" s="86"/>
      <c r="G108" s="39" t="s">
        <v>297</v>
      </c>
      <c r="H108" s="22"/>
      <c r="I108" s="5"/>
      <c r="J108" s="17"/>
      <c r="K108" s="44">
        <f>K94+K105+K106</f>
        <v>8052.3879142300175</v>
      </c>
      <c r="L108" s="86"/>
      <c r="M108" s="39" t="s">
        <v>297</v>
      </c>
      <c r="N108" s="22"/>
      <c r="O108" s="5"/>
      <c r="P108" s="17"/>
      <c r="Q108" s="44">
        <f>Q94+Q105+Q106</f>
        <v>8851.1281428093407</v>
      </c>
      <c r="R108" s="35"/>
      <c r="S108" s="39" t="s">
        <v>297</v>
      </c>
      <c r="T108" s="22"/>
      <c r="U108" s="5"/>
      <c r="V108" s="17"/>
      <c r="W108" s="44">
        <f>W94+W105+W106</f>
        <v>7783.6511311813219</v>
      </c>
      <c r="X108" s="86"/>
      <c r="Y108" s="39" t="s">
        <v>297</v>
      </c>
      <c r="Z108" s="22"/>
      <c r="AA108" s="5"/>
      <c r="AB108" s="17"/>
      <c r="AC108" s="44">
        <f>AC94+AC105+AC106</f>
        <v>6900.0898315807444</v>
      </c>
      <c r="AD108" s="86"/>
      <c r="AE108" s="39" t="s">
        <v>297</v>
      </c>
      <c r="AF108" s="22"/>
      <c r="AG108" s="5"/>
      <c r="AH108" s="17"/>
      <c r="AI108" s="44">
        <f>AI94+AI105+AI106</f>
        <v>7851.8229421349079</v>
      </c>
    </row>
    <row r="109" spans="1:49" s="85" customFormat="1" ht="15.75">
      <c r="A109" s="157"/>
      <c r="B109" s="84"/>
      <c r="C109" s="84"/>
      <c r="D109" s="84"/>
      <c r="E109" s="84"/>
      <c r="F109" s="86"/>
      <c r="G109" s="39"/>
      <c r="H109" s="22"/>
      <c r="I109" s="5"/>
      <c r="J109" s="17"/>
      <c r="K109" s="44"/>
      <c r="L109" s="86"/>
      <c r="M109" s="39"/>
      <c r="N109" s="22"/>
      <c r="O109" s="5"/>
      <c r="P109" s="17"/>
      <c r="Q109" s="44"/>
      <c r="R109" s="35"/>
      <c r="S109" s="39"/>
      <c r="T109" s="22"/>
      <c r="U109" s="5"/>
      <c r="V109" s="17"/>
      <c r="W109" s="44"/>
      <c r="X109" s="86"/>
      <c r="Y109" s="39"/>
      <c r="Z109" s="22"/>
      <c r="AA109" s="5"/>
      <c r="AB109" s="17"/>
      <c r="AC109" s="44"/>
      <c r="AD109" s="86"/>
      <c r="AE109" s="39"/>
      <c r="AF109" s="22"/>
      <c r="AG109" s="5"/>
      <c r="AH109" s="17"/>
      <c r="AI109" s="44"/>
    </row>
    <row r="110" spans="1:49" s="85" customFormat="1">
      <c r="A110" s="136"/>
      <c r="B110" s="84"/>
      <c r="C110" s="84"/>
      <c r="D110" s="84"/>
      <c r="E110" s="84"/>
      <c r="F110" s="86"/>
      <c r="G110" s="84"/>
      <c r="H110" s="84"/>
      <c r="I110" s="5"/>
      <c r="J110" s="84"/>
      <c r="K110" s="101"/>
      <c r="L110" s="86"/>
      <c r="M110" s="84"/>
      <c r="N110" s="84"/>
      <c r="O110" s="5"/>
      <c r="P110" s="84"/>
      <c r="Q110" s="101"/>
      <c r="R110" s="102"/>
      <c r="S110" s="84"/>
      <c r="T110" s="84"/>
      <c r="U110" s="5"/>
      <c r="V110" s="84"/>
      <c r="W110" s="91"/>
      <c r="X110" s="86"/>
      <c r="Y110" s="84"/>
      <c r="Z110" s="84"/>
      <c r="AA110" s="5"/>
      <c r="AB110" s="84"/>
      <c r="AC110" s="91"/>
      <c r="AD110" s="86"/>
      <c r="AE110" s="84"/>
      <c r="AF110" s="84"/>
      <c r="AG110" s="84"/>
      <c r="AH110" s="84"/>
      <c r="AI110" s="84"/>
    </row>
    <row r="111" spans="1:49" s="85" customFormat="1">
      <c r="A111" s="136"/>
    </row>
    <row r="112" spans="1:49" s="85" customFormat="1" ht="15.75">
      <c r="A112" s="155"/>
      <c r="B112" s="59" t="s">
        <v>302</v>
      </c>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79"/>
      <c r="AL112" s="79"/>
      <c r="AM112" s="79"/>
      <c r="AN112" s="79"/>
      <c r="AW112" s="39" t="s">
        <v>241</v>
      </c>
    </row>
    <row r="113" spans="1:62" s="79" customFormat="1" ht="15.75">
      <c r="A113" s="155"/>
      <c r="B113" s="6"/>
      <c r="C113" s="84"/>
      <c r="D113" s="84"/>
      <c r="E113" s="84"/>
      <c r="F113" s="85"/>
      <c r="G113" s="84"/>
      <c r="H113" s="84"/>
      <c r="I113" s="5"/>
      <c r="J113" s="84"/>
      <c r="K113" s="85"/>
      <c r="L113" s="86"/>
      <c r="M113" s="84"/>
      <c r="N113" s="84"/>
      <c r="O113" s="84"/>
      <c r="P113" s="84"/>
      <c r="Q113" s="85"/>
      <c r="R113" s="86"/>
      <c r="S113" s="84"/>
      <c r="T113" s="84"/>
      <c r="U113" s="84"/>
      <c r="V113" s="84"/>
      <c r="W113" s="84"/>
      <c r="X113" s="86"/>
      <c r="Y113" s="84"/>
      <c r="Z113" s="84"/>
      <c r="AA113" s="84"/>
      <c r="AB113" s="84"/>
      <c r="AC113" s="84"/>
      <c r="AD113" s="86"/>
      <c r="AE113" s="84"/>
      <c r="AF113" s="84"/>
      <c r="AG113" s="84"/>
      <c r="AH113" s="84"/>
      <c r="AI113" s="85"/>
      <c r="AJ113" s="85"/>
      <c r="AK113" s="85"/>
      <c r="AL113" s="85"/>
      <c r="AM113" s="85"/>
      <c r="AN113" s="85"/>
      <c r="AV113" s="85"/>
      <c r="AW113" s="85"/>
      <c r="AX113" s="85"/>
      <c r="AY113" s="85"/>
      <c r="AZ113" s="85"/>
      <c r="BA113" s="85"/>
      <c r="BB113" s="97"/>
      <c r="BC113" s="85"/>
      <c r="BD113" s="85"/>
      <c r="BE113" s="85"/>
      <c r="BF113" s="85"/>
      <c r="BG113" s="85"/>
      <c r="BH113" s="85"/>
      <c r="BI113" s="85"/>
      <c r="BJ113" s="85"/>
    </row>
    <row r="114" spans="1:62" s="85" customFormat="1" ht="16.5">
      <c r="A114" s="155"/>
      <c r="B114" s="84" t="s">
        <v>101</v>
      </c>
      <c r="C114" s="84"/>
      <c r="D114" s="17">
        <f>Rendement!$K$5</f>
        <v>3</v>
      </c>
      <c r="E114" s="55" t="str">
        <f>"m  = "&amp;  TEXT(D114*3.28,"( 0,0pi)")</f>
        <v>m  = ( 9,8pi)</v>
      </c>
      <c r="F114" s="86"/>
      <c r="G114" s="39" t="s">
        <v>242</v>
      </c>
      <c r="H114" s="84"/>
      <c r="I114" s="5"/>
      <c r="J114" s="84"/>
      <c r="L114" s="86"/>
      <c r="M114" s="39" t="s">
        <v>243</v>
      </c>
      <c r="N114" s="84"/>
      <c r="O114" s="84"/>
      <c r="P114" s="84"/>
      <c r="R114" s="86"/>
      <c r="S114" s="39" t="s">
        <v>244</v>
      </c>
      <c r="T114" s="84"/>
      <c r="U114" s="39">
        <v>3</v>
      </c>
      <c r="V114" s="39" t="s">
        <v>245</v>
      </c>
      <c r="W114" s="84"/>
      <c r="X114" s="86"/>
      <c r="Y114" s="39" t="s">
        <v>246</v>
      </c>
      <c r="Z114" s="84"/>
      <c r="AA114" s="339">
        <f>AA9</f>
        <v>3</v>
      </c>
      <c r="AB114" s="39" t="s">
        <v>245</v>
      </c>
      <c r="AC114" s="84"/>
      <c r="AD114" s="86"/>
      <c r="AE114" s="39" t="s">
        <v>247</v>
      </c>
      <c r="AF114" s="84"/>
      <c r="AG114" s="84"/>
      <c r="AH114" s="84"/>
      <c r="AI114" s="84"/>
      <c r="AV114" s="84"/>
      <c r="AW114" s="340"/>
      <c r="AX114" s="84"/>
      <c r="AY114" s="84"/>
      <c r="AZ114" s="84"/>
      <c r="BA114" s="84"/>
      <c r="BB114" s="84"/>
      <c r="BC114" s="84" t="s">
        <v>248</v>
      </c>
      <c r="BD114" s="84"/>
      <c r="BE114" s="84"/>
      <c r="BF114" s="84"/>
      <c r="BG114" s="84" t="s">
        <v>249</v>
      </c>
      <c r="BH114" s="84" t="s">
        <v>250</v>
      </c>
      <c r="BI114" s="84"/>
      <c r="BJ114" s="84"/>
    </row>
    <row r="115" spans="1:62" s="85" customFormat="1" ht="18.75">
      <c r="A115" s="155"/>
      <c r="B115" s="84" t="s">
        <v>102</v>
      </c>
      <c r="C115" s="84"/>
      <c r="D115" s="17">
        <f>Rendement!$K$6</f>
        <v>5.5</v>
      </c>
      <c r="E115" s="55" t="str">
        <f>"m  = "&amp;  TEXT(D115*3.28,"( 0,0pi)")</f>
        <v>m  = ( 18,0pi)</v>
      </c>
      <c r="F115" s="86"/>
      <c r="G115" s="39"/>
      <c r="H115" s="84"/>
      <c r="I115" s="5"/>
      <c r="J115" s="84"/>
      <c r="L115" s="86"/>
      <c r="M115" s="39"/>
      <c r="N115" s="84"/>
      <c r="O115" s="84"/>
      <c r="P115" s="84"/>
      <c r="R115" s="86"/>
      <c r="S115" s="39"/>
      <c r="T115" s="84"/>
      <c r="U115" s="84"/>
      <c r="V115" s="84"/>
      <c r="W115" s="84"/>
      <c r="X115" s="86"/>
      <c r="Y115" s="39"/>
      <c r="Z115" s="84"/>
      <c r="AA115" s="87"/>
      <c r="AB115" s="84"/>
      <c r="AC115" s="84"/>
      <c r="AD115" s="86"/>
      <c r="AE115" s="84"/>
      <c r="AF115" s="84"/>
      <c r="AG115" s="84"/>
      <c r="AH115" s="84"/>
      <c r="AI115" s="84"/>
      <c r="AV115" s="84"/>
      <c r="AW115" s="56" t="s">
        <v>251</v>
      </c>
      <c r="AX115" s="84"/>
      <c r="AY115" s="84"/>
      <c r="AZ115" s="84"/>
      <c r="BA115" s="84" t="s">
        <v>252</v>
      </c>
      <c r="BB115" s="84"/>
      <c r="BC115" s="88">
        <f>Rendement!C204</f>
        <v>0</v>
      </c>
      <c r="BD115" s="88">
        <f>Rendement!H204</f>
        <v>0</v>
      </c>
      <c r="BE115" s="88">
        <f>Rendement!M204</f>
        <v>0</v>
      </c>
      <c r="BF115" s="84"/>
      <c r="BG115" s="88">
        <f>Rendement!C204</f>
        <v>0</v>
      </c>
      <c r="BH115" s="88">
        <f>Rendement!H204</f>
        <v>0</v>
      </c>
      <c r="BI115" s="88">
        <f>Rendement!M204</f>
        <v>0</v>
      </c>
      <c r="BJ115" s="84"/>
    </row>
    <row r="116" spans="1:62" s="85" customFormat="1" ht="15">
      <c r="A116" s="155"/>
      <c r="B116" s="26" t="s">
        <v>103</v>
      </c>
      <c r="C116" s="26"/>
      <c r="D116" s="103">
        <f>Rendement!$K$7</f>
        <v>606.06060606060612</v>
      </c>
      <c r="E116" s="55" t="str">
        <f>"     = "&amp;  TEXT(D116/2.47,"( 0")&amp;" pommiers/acre)"</f>
        <v xml:space="preserve">     = ( 245 pommiers/acre)</v>
      </c>
      <c r="F116" s="86"/>
      <c r="G116" s="389"/>
      <c r="H116" s="390"/>
      <c r="I116" s="28"/>
      <c r="J116" s="84"/>
      <c r="L116" s="86"/>
      <c r="M116" s="388" t="s">
        <v>254</v>
      </c>
      <c r="N116" s="388"/>
      <c r="O116" s="28">
        <f>O11</f>
        <v>15</v>
      </c>
      <c r="P116" s="55" t="str">
        <f>"m  = "&amp;  TEXT(O116*3.28,"( 0pi)")</f>
        <v>m  = ( 49pi)</v>
      </c>
      <c r="R116" s="86"/>
      <c r="S116" s="388" t="s">
        <v>254</v>
      </c>
      <c r="T116" s="388"/>
      <c r="U116" s="28">
        <v>15</v>
      </c>
      <c r="V116" s="55" t="str">
        <f>"m  = "&amp;  TEXT(U116*3.28,"( 0pi)")</f>
        <v>m  = ( 49pi)</v>
      </c>
      <c r="W116" s="84"/>
      <c r="X116" s="86"/>
      <c r="Y116" s="388" t="s">
        <v>254</v>
      </c>
      <c r="Z116" s="388"/>
      <c r="AA116" s="28">
        <f>AA11</f>
        <v>12</v>
      </c>
      <c r="AB116" s="55" t="str">
        <f>"m  = "&amp;  TEXT(AA116*3.28,"( 0pi)")</f>
        <v>m  = ( 39pi)</v>
      </c>
      <c r="AC116" s="84"/>
      <c r="AD116" s="86"/>
      <c r="AE116" s="388" t="s">
        <v>254</v>
      </c>
      <c r="AF116" s="388"/>
      <c r="AG116" s="28">
        <f>AG11</f>
        <v>12</v>
      </c>
      <c r="AH116" s="55" t="str">
        <f>"m  = "&amp;  TEXT(AG116*3.28,"( 0pi)")</f>
        <v>m  = ( 39pi)</v>
      </c>
      <c r="AI116" s="84"/>
      <c r="AV116" s="84"/>
      <c r="AW116" s="340"/>
      <c r="AX116" s="84"/>
      <c r="AY116" s="84"/>
      <c r="AZ116" s="84"/>
      <c r="BA116" s="84" t="s">
        <v>255</v>
      </c>
      <c r="BB116" s="84"/>
      <c r="BC116" s="84"/>
      <c r="BD116" s="84"/>
      <c r="BE116" s="84"/>
      <c r="BF116" s="84"/>
      <c r="BG116" s="84"/>
      <c r="BH116" s="84"/>
      <c r="BI116" s="84"/>
      <c r="BJ116" s="84"/>
    </row>
    <row r="117" spans="1:62" s="85" customFormat="1" ht="14.25">
      <c r="A117" s="155"/>
      <c r="B117" s="84"/>
      <c r="C117" s="84"/>
      <c r="D117" s="84"/>
      <c r="E117" s="84"/>
      <c r="F117" s="86"/>
      <c r="G117" s="84"/>
      <c r="H117" s="84"/>
      <c r="I117" s="28"/>
      <c r="J117" s="84"/>
      <c r="L117" s="86"/>
      <c r="M117" s="84"/>
      <c r="N117" s="84"/>
      <c r="O117" s="88"/>
      <c r="P117" s="84"/>
      <c r="R117" s="86"/>
      <c r="S117" s="84"/>
      <c r="T117" s="84"/>
      <c r="U117" s="88"/>
      <c r="V117" s="84"/>
      <c r="W117" s="84"/>
      <c r="X117" s="86"/>
      <c r="Y117" s="84"/>
      <c r="Z117" s="84"/>
      <c r="AA117" s="88"/>
      <c r="AB117" s="84"/>
      <c r="AC117" s="84"/>
      <c r="AD117" s="86"/>
      <c r="AE117" s="84"/>
      <c r="AF117" s="84"/>
      <c r="AG117" s="84"/>
      <c r="AH117" s="84"/>
      <c r="AI117" s="84"/>
      <c r="AV117" s="341"/>
      <c r="AW117" s="57" t="s">
        <v>242</v>
      </c>
      <c r="AX117" s="84"/>
      <c r="AY117" s="84"/>
      <c r="AZ117" s="84"/>
      <c r="BA117" s="84">
        <v>2</v>
      </c>
      <c r="BB117" s="84"/>
      <c r="BC117" s="88" t="e">
        <f>Tuteurage!#REF!</f>
        <v>#REF!</v>
      </c>
      <c r="BD117" s="88" t="e">
        <f>Tuteurage!#REF!</f>
        <v>#REF!</v>
      </c>
      <c r="BE117" s="88" t="e">
        <f>Tuteurage!#REF!</f>
        <v>#REF!</v>
      </c>
      <c r="BF117" s="84"/>
      <c r="BG117" s="342" t="e">
        <f>Tuteurage!#REF!</f>
        <v>#REF!</v>
      </c>
      <c r="BH117" s="342" t="e">
        <f>Tuteurage!#REF!</f>
        <v>#REF!</v>
      </c>
      <c r="BI117" s="342">
        <f>Tuteurage!$I231</f>
        <v>0</v>
      </c>
      <c r="BJ117" s="84"/>
    </row>
    <row r="118" spans="1:62" s="85" customFormat="1" ht="18">
      <c r="A118" s="155"/>
      <c r="B118" s="41" t="s">
        <v>59</v>
      </c>
      <c r="C118" s="84"/>
      <c r="D118" s="88"/>
      <c r="E118" s="84"/>
      <c r="F118" s="86"/>
      <c r="G118" s="23" t="s">
        <v>256</v>
      </c>
      <c r="H118" s="89"/>
      <c r="I118" s="80"/>
      <c r="J118" s="90" t="s">
        <v>257</v>
      </c>
      <c r="L118" s="86"/>
      <c r="M118" s="23" t="s">
        <v>256</v>
      </c>
      <c r="N118" s="89"/>
      <c r="O118" s="89"/>
      <c r="P118" s="90" t="s">
        <v>257</v>
      </c>
      <c r="R118" s="86"/>
      <c r="S118" s="23" t="s">
        <v>256</v>
      </c>
      <c r="T118" s="89"/>
      <c r="U118" s="89"/>
      <c r="V118" s="90" t="s">
        <v>257</v>
      </c>
      <c r="W118" s="84"/>
      <c r="X118" s="86"/>
      <c r="Y118" s="23" t="s">
        <v>256</v>
      </c>
      <c r="Z118" s="89"/>
      <c r="AA118" s="89"/>
      <c r="AB118" s="90" t="s">
        <v>257</v>
      </c>
      <c r="AC118" s="84"/>
      <c r="AD118" s="86"/>
      <c r="AE118" s="23" t="s">
        <v>256</v>
      </c>
      <c r="AF118" s="23"/>
      <c r="AG118" s="23"/>
      <c r="AH118" s="24" t="s">
        <v>257</v>
      </c>
      <c r="AI118" s="84"/>
      <c r="AV118" s="341">
        <v>1</v>
      </c>
      <c r="AW118" s="57" t="s">
        <v>258</v>
      </c>
      <c r="AX118" s="84"/>
      <c r="AY118" s="84"/>
      <c r="AZ118" s="84"/>
      <c r="BA118" s="84"/>
      <c r="BB118" s="84"/>
      <c r="BC118" s="28">
        <f>Tuteurage!K163</f>
        <v>0</v>
      </c>
      <c r="BD118" s="88" t="e">
        <f>Tuteurage!#REF!</f>
        <v>#REF!</v>
      </c>
      <c r="BE118" s="88" t="e">
        <f>Tuteurage!#REF!</f>
        <v>#REF!</v>
      </c>
      <c r="BF118" s="84"/>
      <c r="BG118" s="342">
        <f>Tuteurage!$I168</f>
        <v>0</v>
      </c>
      <c r="BH118" s="342">
        <f>Tuteurage!$I200</f>
        <v>0</v>
      </c>
      <c r="BI118" s="342" t="e">
        <f>Tuteurage!#REF!</f>
        <v>#REF!</v>
      </c>
      <c r="BJ118" s="84"/>
    </row>
    <row r="119" spans="1:62" s="85" customFormat="1" ht="14.25">
      <c r="A119" s="155"/>
      <c r="B119" s="84" t="str">
        <f t="shared" ref="B119:D129" si="2">B14</f>
        <v>ancres</v>
      </c>
      <c r="C119" s="84">
        <f t="shared" si="2"/>
        <v>11.5</v>
      </c>
      <c r="D119" s="84" t="str">
        <f t="shared" si="2"/>
        <v>$/unité</v>
      </c>
      <c r="E119" s="84"/>
      <c r="F119" s="86"/>
      <c r="G119" s="426" t="s">
        <v>453</v>
      </c>
      <c r="H119" s="84"/>
      <c r="I119" s="18" t="s">
        <v>261</v>
      </c>
      <c r="J119" s="91">
        <f>D116*C121</f>
        <v>2424.2424242424245</v>
      </c>
      <c r="L119" s="86"/>
      <c r="M119" t="s">
        <v>259</v>
      </c>
      <c r="N119"/>
      <c r="O119"/>
      <c r="P119" s="13">
        <f>(100/D115)*C119*2</f>
        <v>418.18181818181824</v>
      </c>
      <c r="R119" s="86"/>
      <c r="S119" s="84" t="s">
        <v>259</v>
      </c>
      <c r="T119" s="84"/>
      <c r="U119" s="92" t="s">
        <v>261</v>
      </c>
      <c r="V119" s="91">
        <f>(100/D115)*C119*2</f>
        <v>418.18181818181824</v>
      </c>
      <c r="W119" s="84"/>
      <c r="X119" s="86"/>
      <c r="Y119" s="84" t="s">
        <v>259</v>
      </c>
      <c r="Z119" s="84"/>
      <c r="AA119" s="92" t="s">
        <v>261</v>
      </c>
      <c r="AB119" s="91">
        <f>(100/D115)*C119*2</f>
        <v>418.18181818181824</v>
      </c>
      <c r="AC119" s="84"/>
      <c r="AD119" s="86"/>
      <c r="AE119" s="84" t="s">
        <v>259</v>
      </c>
      <c r="AF119" s="84"/>
      <c r="AG119" s="92" t="s">
        <v>261</v>
      </c>
      <c r="AH119" s="91">
        <f>(100/D115)*C119*2</f>
        <v>418.18181818181824</v>
      </c>
      <c r="AI119" s="84"/>
      <c r="AV119" s="341">
        <v>2</v>
      </c>
      <c r="AW119" s="57" t="str">
        <f>"Tuteurage avec broches "&amp; (Tuteurage!O148) &amp;" lignes"</f>
        <v>Tuteurage avec broches  lignes</v>
      </c>
      <c r="AX119" s="84"/>
      <c r="AY119" s="84"/>
      <c r="AZ119" s="84"/>
      <c r="BA119" s="84"/>
      <c r="BB119" s="84"/>
      <c r="BC119" s="28">
        <f>Tuteurage!Q163</f>
        <v>0</v>
      </c>
      <c r="BD119" s="88" t="e">
        <f>Tuteurage!#REF!</f>
        <v>#REF!</v>
      </c>
      <c r="BE119" s="88" t="e">
        <f>Tuteurage!#REF!</f>
        <v>#REF!</v>
      </c>
      <c r="BF119" s="84"/>
      <c r="BG119" s="342">
        <f>Tuteurage!$O168</f>
        <v>0</v>
      </c>
      <c r="BH119" s="343">
        <f>Tuteurage!$O200</f>
        <v>0</v>
      </c>
      <c r="BI119" s="342" t="e">
        <f>Tuteurage!#REF!</f>
        <v>#REF!</v>
      </c>
      <c r="BJ119" s="84"/>
    </row>
    <row r="120" spans="1:62" s="85" customFormat="1" ht="14.25">
      <c r="A120" s="155"/>
      <c r="B120" s="84" t="str">
        <f t="shared" si="2"/>
        <v>poteau cèdre traité 12'x5''</v>
      </c>
      <c r="C120" s="84">
        <f t="shared" si="2"/>
        <v>18</v>
      </c>
      <c r="D120" s="84" t="str">
        <f t="shared" si="2"/>
        <v>$/unité</v>
      </c>
      <c r="E120" s="84"/>
      <c r="F120" s="86"/>
      <c r="G120" s="84" t="s">
        <v>262</v>
      </c>
      <c r="H120" s="84"/>
      <c r="I120" s="18" t="s">
        <v>261</v>
      </c>
      <c r="J120" s="91">
        <f>D116/250*C129</f>
        <v>72.727272727272734</v>
      </c>
      <c r="L120" s="86"/>
      <c r="M120" t="s">
        <v>263</v>
      </c>
      <c r="N120"/>
      <c r="O120"/>
      <c r="P120" s="11">
        <f>(100/D115)*C125*2*4</f>
        <v>15.273323886941609</v>
      </c>
      <c r="R120" s="86"/>
      <c r="S120" s="84" t="s">
        <v>263</v>
      </c>
      <c r="T120" s="84"/>
      <c r="U120" s="92"/>
      <c r="V120" s="91">
        <f>(100/D115)*C125*2*4</f>
        <v>15.273323886941609</v>
      </c>
      <c r="W120" s="84"/>
      <c r="X120" s="86"/>
      <c r="Y120" s="84" t="s">
        <v>263</v>
      </c>
      <c r="Z120" s="84"/>
      <c r="AA120" s="92"/>
      <c r="AB120" s="91">
        <f>(100/D115)*C125*2*4</f>
        <v>15.273323886941609</v>
      </c>
      <c r="AC120" s="84"/>
      <c r="AD120" s="86"/>
      <c r="AE120" s="84" t="s">
        <v>263</v>
      </c>
      <c r="AF120" s="84"/>
      <c r="AG120" s="92"/>
      <c r="AH120" s="91">
        <f>(100/D115)*C125*2*4</f>
        <v>15.273323886941609</v>
      </c>
      <c r="AI120" s="84"/>
      <c r="AV120" s="341">
        <v>3</v>
      </c>
      <c r="AW120" s="57" t="str">
        <f>"Tuteurage avec Deltex "&amp;Tuteurage!U148 &amp;" lignes"</f>
        <v>Tuteurage avec Deltex  lignes</v>
      </c>
      <c r="AX120" s="84"/>
      <c r="AY120" s="84"/>
      <c r="AZ120" s="84"/>
      <c r="BA120" s="84"/>
      <c r="BB120" s="84"/>
      <c r="BC120" s="28">
        <f>Tuteurage!W163</f>
        <v>0</v>
      </c>
      <c r="BD120" s="88" t="e">
        <f>Tuteurage!#REF!</f>
        <v>#REF!</v>
      </c>
      <c r="BE120" s="88" t="e">
        <f>Tuteurage!#REF!</f>
        <v>#REF!</v>
      </c>
      <c r="BF120" s="84"/>
      <c r="BG120" s="342">
        <f>Tuteurage!$U168</f>
        <v>0</v>
      </c>
      <c r="BH120" s="342">
        <f>Tuteurage!$U200</f>
        <v>0</v>
      </c>
      <c r="BI120" s="342" t="e">
        <f>Tuteurage!#REF!</f>
        <v>#REF!</v>
      </c>
      <c r="BJ120" s="84"/>
    </row>
    <row r="121" spans="1:62" s="85" customFormat="1" ht="14.25">
      <c r="A121" s="155"/>
      <c r="B121" s="84" t="str">
        <f t="shared" si="2"/>
        <v>piquet cèdre traité 8'x3"</v>
      </c>
      <c r="C121" s="84">
        <f t="shared" si="2"/>
        <v>4</v>
      </c>
      <c r="D121" s="84" t="str">
        <f t="shared" si="2"/>
        <v>$/unité</v>
      </c>
      <c r="E121" s="84"/>
      <c r="F121" s="86"/>
      <c r="G121" s="5"/>
      <c r="H121" s="84"/>
      <c r="I121" s="5"/>
      <c r="J121" s="93"/>
      <c r="L121" s="86"/>
      <c r="M121" t="s">
        <v>265</v>
      </c>
      <c r="N121"/>
      <c r="O121"/>
      <c r="P121" s="11">
        <f>100/D115*100/O116*C120</f>
        <v>2181.818181818182</v>
      </c>
      <c r="R121" s="86"/>
      <c r="S121" s="84" t="s">
        <v>265</v>
      </c>
      <c r="T121" s="84"/>
      <c r="U121" s="92" t="s">
        <v>261</v>
      </c>
      <c r="V121" s="91">
        <f>(100/D115)*(100/U116)*C120</f>
        <v>2181.818181818182</v>
      </c>
      <c r="W121" s="84"/>
      <c r="X121" s="86"/>
      <c r="Y121" s="84" t="s">
        <v>265</v>
      </c>
      <c r="Z121" s="84"/>
      <c r="AA121" s="92" t="s">
        <v>261</v>
      </c>
      <c r="AB121" s="91">
        <f>((100/D115)*(100/AA116)*C120)</f>
        <v>2727.2727272727275</v>
      </c>
      <c r="AC121" s="84"/>
      <c r="AD121" s="86"/>
      <c r="AE121" s="84" t="s">
        <v>266</v>
      </c>
      <c r="AF121" s="84"/>
      <c r="AG121" s="92" t="s">
        <v>261</v>
      </c>
      <c r="AH121" s="91">
        <f>((100/D115)*(100/AG116))*C120</f>
        <v>2727.2727272727275</v>
      </c>
      <c r="AI121" s="84"/>
      <c r="AV121" s="341">
        <v>4</v>
      </c>
      <c r="AW121" s="57" t="s">
        <v>247</v>
      </c>
      <c r="AX121" s="84"/>
      <c r="AY121" s="84"/>
      <c r="AZ121" s="84"/>
      <c r="BA121" s="84"/>
      <c r="BB121" s="84"/>
      <c r="BC121" s="28">
        <f>Tuteurage!AC163</f>
        <v>0</v>
      </c>
      <c r="BD121" s="88" t="e">
        <f>Tuteurage!#REF!</f>
        <v>#REF!</v>
      </c>
      <c r="BE121" s="88" t="e">
        <f>Tuteurage!#REF!</f>
        <v>#REF!</v>
      </c>
      <c r="BF121" s="84"/>
      <c r="BG121" s="342">
        <f>Tuteurage!$AA168</f>
        <v>0</v>
      </c>
      <c r="BH121" s="342">
        <f>Tuteurage!$AA200</f>
        <v>0</v>
      </c>
      <c r="BI121" s="342" t="e">
        <f>Tuteurage!#REF!</f>
        <v>#REF!</v>
      </c>
      <c r="BJ121" s="84"/>
    </row>
    <row r="122" spans="1:62" s="85" customFormat="1">
      <c r="A122" s="155"/>
      <c r="B122" s="84" t="str">
        <f t="shared" si="2"/>
        <v>tube de métal 10' x ½''</v>
      </c>
      <c r="C122" s="84">
        <f t="shared" si="2"/>
        <v>2</v>
      </c>
      <c r="D122" s="84" t="str">
        <f t="shared" si="2"/>
        <v>$/unité</v>
      </c>
      <c r="E122" s="84"/>
      <c r="F122" s="86"/>
      <c r="G122" s="84"/>
      <c r="H122" s="84"/>
      <c r="I122" s="5"/>
      <c r="J122" s="93"/>
      <c r="L122" s="86"/>
      <c r="M122" t="s">
        <v>264</v>
      </c>
      <c r="N122"/>
      <c r="O122" s="11" t="s">
        <v>261</v>
      </c>
      <c r="P122" s="12">
        <f>(100/D115)*100*1*C124</f>
        <v>352.78154681139756</v>
      </c>
      <c r="R122" s="86"/>
      <c r="S122" s="84" t="s">
        <v>264</v>
      </c>
      <c r="T122" s="84"/>
      <c r="U122" s="92" t="s">
        <v>261</v>
      </c>
      <c r="V122" s="91">
        <f>(100/D115)*100*U114*C124</f>
        <v>1058.3446404341928</v>
      </c>
      <c r="W122" s="84"/>
      <c r="X122" s="86"/>
      <c r="Y122" s="84" t="s">
        <v>267</v>
      </c>
      <c r="Z122" s="84"/>
      <c r="AA122" s="92" t="s">
        <v>261</v>
      </c>
      <c r="AB122" s="91">
        <f>(100/D115)*100*AA114*C126</f>
        <v>623.37662337662346</v>
      </c>
      <c r="AC122" s="84"/>
      <c r="AD122" s="86"/>
      <c r="AE122" s="84" t="s">
        <v>267</v>
      </c>
      <c r="AF122" s="84"/>
      <c r="AG122" s="92" t="s">
        <v>261</v>
      </c>
      <c r="AH122" s="91">
        <f>(100/D115)*100*2*C126</f>
        <v>415.58441558441558</v>
      </c>
      <c r="AI122" s="84"/>
      <c r="AV122" s="84"/>
      <c r="AW122" s="84"/>
      <c r="AX122" s="84"/>
      <c r="AY122" s="84"/>
      <c r="AZ122" s="84"/>
      <c r="BA122" s="84"/>
      <c r="BB122" s="84"/>
      <c r="BC122" s="84"/>
      <c r="BD122" s="84"/>
      <c r="BE122" s="84"/>
      <c r="BF122" s="84"/>
      <c r="BG122" s="84"/>
      <c r="BH122" s="84"/>
      <c r="BI122" s="84"/>
      <c r="BJ122" s="84"/>
    </row>
    <row r="123" spans="1:62" s="85" customFormat="1">
      <c r="A123" s="155"/>
      <c r="B123" s="84" t="str">
        <f t="shared" si="2"/>
        <v>bambou 6'</v>
      </c>
      <c r="C123" s="84">
        <f t="shared" si="2"/>
        <v>0.75</v>
      </c>
      <c r="D123" s="84" t="str">
        <f t="shared" si="2"/>
        <v>$/unité</v>
      </c>
      <c r="E123" s="84"/>
      <c r="F123" s="86"/>
      <c r="G123" s="84"/>
      <c r="H123" s="84"/>
      <c r="I123" s="5"/>
      <c r="J123" s="93"/>
      <c r="L123" s="86"/>
      <c r="M123" s="426" t="s">
        <v>482</v>
      </c>
      <c r="N123"/>
      <c r="O123" s="11"/>
      <c r="P123" s="12">
        <f>D116*C122</f>
        <v>1212.1212121212122</v>
      </c>
      <c r="R123" s="86"/>
      <c r="S123" s="84" t="s">
        <v>262</v>
      </c>
      <c r="T123" s="84"/>
      <c r="U123" s="92" t="s">
        <v>261</v>
      </c>
      <c r="V123" s="91">
        <f>D116/250*C129</f>
        <v>72.727272727272734</v>
      </c>
      <c r="W123" s="84"/>
      <c r="X123" s="86"/>
      <c r="Y123" s="426" t="s">
        <v>483</v>
      </c>
      <c r="Z123"/>
      <c r="AA123" s="514" t="s">
        <v>511</v>
      </c>
      <c r="AB123" s="12">
        <f>IF(AA123="oui",D116*AA114*C128,0)</f>
        <v>236.3636363636364</v>
      </c>
      <c r="AC123" s="84"/>
      <c r="AD123" s="86"/>
      <c r="AE123" s="84" t="s">
        <v>269</v>
      </c>
      <c r="AF123" s="84"/>
      <c r="AG123" s="92" t="s">
        <v>261</v>
      </c>
      <c r="AH123" s="91">
        <f>D116*C123</f>
        <v>454.54545454545462</v>
      </c>
      <c r="AI123" s="84"/>
    </row>
    <row r="124" spans="1:62" s="85" customFormat="1">
      <c r="A124" s="155"/>
      <c r="B124" s="84" t="str">
        <f t="shared" si="2"/>
        <v>broche ondulée calibre 11</v>
      </c>
      <c r="C124" s="84">
        <f t="shared" si="2"/>
        <v>0.19402985074626866</v>
      </c>
      <c r="D124" s="84" t="str">
        <f t="shared" si="2"/>
        <v>$/m</v>
      </c>
      <c r="E124" s="5"/>
      <c r="F124" s="86"/>
      <c r="G124" s="84"/>
      <c r="H124" s="84"/>
      <c r="I124" s="5"/>
      <c r="J124" s="93"/>
      <c r="L124" s="86"/>
      <c r="M124" t="s">
        <v>262</v>
      </c>
      <c r="N124"/>
      <c r="O124" s="11" t="s">
        <v>261</v>
      </c>
      <c r="P124" s="12">
        <f>(D116/250)*0.6*C129</f>
        <v>43.63636363636364</v>
      </c>
      <c r="R124" s="86"/>
      <c r="S124" s="84"/>
      <c r="T124" s="84"/>
      <c r="U124" s="92"/>
      <c r="V124" s="91"/>
      <c r="W124" s="84"/>
      <c r="X124" s="86"/>
      <c r="Y124" s="488" t="s">
        <v>512</v>
      </c>
      <c r="Z124" s="31"/>
      <c r="AA124" s="487" t="s">
        <v>513</v>
      </c>
      <c r="AB124" s="12">
        <f>IF(AA124="oui",D116/250*2*C129,0)</f>
        <v>0</v>
      </c>
      <c r="AC124" s="84"/>
      <c r="AD124" s="86"/>
      <c r="AE124" s="426" t="s">
        <v>484</v>
      </c>
      <c r="AF124"/>
      <c r="AG124" s="11" t="s">
        <v>261</v>
      </c>
      <c r="AH124" s="12">
        <f>D116/250*C129</f>
        <v>72.727272727272734</v>
      </c>
      <c r="AI124" s="466" t="s">
        <v>485</v>
      </c>
    </row>
    <row r="125" spans="1:62" s="85" customFormat="1" ht="12.75" customHeight="1">
      <c r="A125" s="155"/>
      <c r="B125" s="84" t="str">
        <f t="shared" si="2"/>
        <v>broche droite calibre 12,5</v>
      </c>
      <c r="C125" s="84">
        <f t="shared" si="2"/>
        <v>0.10500410172272355</v>
      </c>
      <c r="D125" s="84" t="str">
        <f t="shared" si="2"/>
        <v>$/m</v>
      </c>
      <c r="E125" s="5"/>
      <c r="F125" s="86"/>
      <c r="G125" s="84"/>
      <c r="H125" s="84"/>
      <c r="I125" s="5"/>
      <c r="J125" s="93"/>
      <c r="L125" s="86"/>
      <c r="M125" s="84"/>
      <c r="N125" s="84"/>
      <c r="O125" s="84"/>
      <c r="P125" s="93"/>
      <c r="R125" s="86"/>
      <c r="S125" s="84"/>
      <c r="T125" s="84"/>
      <c r="U125" s="92"/>
      <c r="V125" s="91"/>
      <c r="W125" s="84"/>
      <c r="X125" s="86"/>
      <c r="Y125"/>
      <c r="Z125"/>
      <c r="AA125" s="515" t="s">
        <v>514</v>
      </c>
      <c r="AB125" s="12"/>
      <c r="AC125" s="84"/>
      <c r="AD125" s="86"/>
      <c r="AE125" s="426" t="s">
        <v>515</v>
      </c>
      <c r="AF125"/>
      <c r="AG125" s="487" t="s">
        <v>513</v>
      </c>
      <c r="AH125" s="12">
        <f>IF(AG125="oui",D116*2*C127,0)</f>
        <v>0</v>
      </c>
      <c r="AI125"/>
    </row>
    <row r="126" spans="1:62" s="85" customFormat="1" ht="12.75" customHeight="1">
      <c r="A126" s="155"/>
      <c r="B126" s="84" t="str">
        <f t="shared" si="2"/>
        <v>fil Deltex</v>
      </c>
      <c r="C126" s="84">
        <f t="shared" si="2"/>
        <v>0.11428571428571428</v>
      </c>
      <c r="D126" s="84" t="str">
        <f t="shared" si="2"/>
        <v>$/m</v>
      </c>
      <c r="E126" s="5"/>
      <c r="F126" s="86"/>
      <c r="G126" s="84"/>
      <c r="H126" s="84"/>
      <c r="I126" s="5"/>
      <c r="J126" s="93"/>
      <c r="L126" s="86"/>
      <c r="M126" s="84"/>
      <c r="N126" s="84"/>
      <c r="O126" s="84"/>
      <c r="P126" s="93"/>
      <c r="R126" s="86"/>
      <c r="S126" s="84"/>
      <c r="T126" s="84"/>
      <c r="U126" s="84"/>
      <c r="V126" s="93"/>
      <c r="W126" s="84"/>
      <c r="X126" s="86"/>
      <c r="Y126"/>
      <c r="Z126"/>
      <c r="AA126" s="513"/>
      <c r="AB126" s="13"/>
      <c r="AC126" s="84"/>
      <c r="AD126" s="86"/>
      <c r="AE126" s="488" t="s">
        <v>516</v>
      </c>
      <c r="AF126"/>
      <c r="AG126" s="487" t="s">
        <v>511</v>
      </c>
      <c r="AH126" s="12">
        <f>IF(AG126="oui",D116/250*0.8*C129,0)</f>
        <v>58.181818181818187</v>
      </c>
      <c r="AI126"/>
    </row>
    <row r="127" spans="1:62" s="85" customFormat="1">
      <c r="A127" s="155"/>
      <c r="B127" s="84" t="str">
        <f t="shared" si="2"/>
        <v>attache-bambou</v>
      </c>
      <c r="C127" s="84">
        <f t="shared" si="2"/>
        <v>0.3</v>
      </c>
      <c r="D127" s="84" t="str">
        <f t="shared" si="2"/>
        <v>$/unité</v>
      </c>
      <c r="E127" s="5"/>
      <c r="F127" s="86"/>
      <c r="G127" s="84"/>
      <c r="H127" s="84"/>
      <c r="I127" s="5"/>
      <c r="J127" s="93"/>
      <c r="L127" s="86"/>
      <c r="M127" s="84"/>
      <c r="N127" s="84"/>
      <c r="O127" s="84"/>
      <c r="P127" s="93"/>
      <c r="R127" s="86"/>
      <c r="S127" s="84"/>
      <c r="T127" s="84"/>
      <c r="U127" s="84"/>
      <c r="V127" s="93"/>
      <c r="W127" s="84"/>
      <c r="X127" s="86"/>
      <c r="Y127"/>
      <c r="Z127"/>
      <c r="AA127" s="513"/>
      <c r="AB127" s="13"/>
      <c r="AC127" s="84"/>
      <c r="AD127" s="86"/>
      <c r="AE127"/>
      <c r="AF127" s="489"/>
      <c r="AG127" s="515" t="s">
        <v>514</v>
      </c>
      <c r="AH127"/>
      <c r="AI127"/>
    </row>
    <row r="128" spans="1:62" s="85" customFormat="1">
      <c r="A128" s="155"/>
      <c r="B128" s="84" t="str">
        <f t="shared" si="2"/>
        <v>clip</v>
      </c>
      <c r="C128" s="84">
        <f t="shared" si="2"/>
        <v>0.13</v>
      </c>
      <c r="D128" s="84" t="str">
        <f t="shared" si="2"/>
        <v>$/unité</v>
      </c>
      <c r="E128" s="5"/>
      <c r="F128" s="86"/>
      <c r="G128" s="84"/>
      <c r="H128" s="84"/>
      <c r="I128" s="5"/>
      <c r="J128" s="93"/>
      <c r="L128" s="86"/>
      <c r="M128" s="84"/>
      <c r="N128" s="84"/>
      <c r="O128" s="84"/>
      <c r="P128" s="93"/>
      <c r="R128" s="86"/>
      <c r="S128" s="84"/>
      <c r="T128" s="84"/>
      <c r="U128" s="84"/>
      <c r="V128" s="93"/>
      <c r="W128" s="84"/>
      <c r="X128" s="86"/>
      <c r="Y128" s="84"/>
      <c r="Z128" s="84"/>
      <c r="AA128" s="84"/>
      <c r="AB128" s="93"/>
      <c r="AC128" s="84"/>
      <c r="AD128" s="86"/>
      <c r="AE128" s="84"/>
      <c r="AF128" s="84"/>
      <c r="AG128" s="84"/>
      <c r="AH128" s="93"/>
      <c r="AI128" s="84"/>
    </row>
    <row r="129" spans="1:36" s="85" customFormat="1">
      <c r="A129" s="155"/>
      <c r="B129" s="84" t="str">
        <f t="shared" si="2"/>
        <v>corde plastique</v>
      </c>
      <c r="C129" s="84">
        <f t="shared" si="2"/>
        <v>30</v>
      </c>
      <c r="D129" s="84" t="str">
        <f t="shared" si="2"/>
        <v>$/rouleau</v>
      </c>
      <c r="E129" s="5"/>
      <c r="F129" s="86"/>
      <c r="G129" s="22" t="s">
        <v>275</v>
      </c>
      <c r="H129" s="5"/>
      <c r="I129" s="5"/>
      <c r="J129" s="84"/>
      <c r="K129" s="47">
        <f>SUM(J119:J120)</f>
        <v>2496.969696969697</v>
      </c>
      <c r="L129" s="86"/>
      <c r="M129" s="22" t="s">
        <v>275</v>
      </c>
      <c r="N129" s="5"/>
      <c r="O129" s="5"/>
      <c r="P129" s="91"/>
      <c r="Q129" s="47">
        <f>SUM(P119:P123)</f>
        <v>4180.176082819552</v>
      </c>
      <c r="R129" s="34"/>
      <c r="S129" s="22" t="s">
        <v>275</v>
      </c>
      <c r="T129" s="5"/>
      <c r="U129" s="5"/>
      <c r="V129" s="84"/>
      <c r="W129" s="45">
        <f>SUM(V119:V123)</f>
        <v>3746.3452370484069</v>
      </c>
      <c r="X129" s="86"/>
      <c r="Y129" s="22" t="s">
        <v>275</v>
      </c>
      <c r="Z129" s="5"/>
      <c r="AA129" s="5"/>
      <c r="AB129" s="84"/>
      <c r="AC129" s="45">
        <f>SUM(AB119:AB123)</f>
        <v>4020.4681290817475</v>
      </c>
      <c r="AD129" s="86"/>
      <c r="AE129" s="22" t="s">
        <v>275</v>
      </c>
      <c r="AF129" s="22"/>
      <c r="AG129" s="5"/>
      <c r="AH129" s="84"/>
      <c r="AI129" s="45">
        <f>SUM(AH119:AH126)</f>
        <v>4161.7668303804485</v>
      </c>
    </row>
    <row r="130" spans="1:36" s="85" customFormat="1">
      <c r="A130" s="155"/>
      <c r="B130" s="84"/>
      <c r="C130" s="84"/>
      <c r="D130" s="84"/>
      <c r="E130" s="84"/>
      <c r="F130" s="86"/>
      <c r="G130" s="84"/>
      <c r="H130" s="84"/>
      <c r="I130" s="19"/>
      <c r="J130" s="84"/>
      <c r="L130" s="86"/>
      <c r="M130" s="84"/>
      <c r="N130" s="84"/>
      <c r="O130" s="94"/>
      <c r="P130" s="84"/>
      <c r="R130" s="86"/>
      <c r="S130" s="84"/>
      <c r="T130" s="84"/>
      <c r="U130" s="94"/>
      <c r="V130" s="84"/>
      <c r="W130" s="84"/>
      <c r="X130" s="86"/>
      <c r="Y130" s="84"/>
      <c r="Z130" s="84"/>
      <c r="AA130" s="94"/>
      <c r="AB130" s="84"/>
      <c r="AC130" s="84"/>
      <c r="AD130" s="86"/>
      <c r="AE130" s="84"/>
      <c r="AF130" s="84"/>
      <c r="AG130" s="94"/>
      <c r="AH130" s="84"/>
      <c r="AI130" s="84"/>
    </row>
    <row r="131" spans="1:36" s="85" customFormat="1">
      <c r="A131" s="155"/>
      <c r="B131" s="84"/>
      <c r="C131" s="84"/>
      <c r="D131" s="84"/>
      <c r="E131" s="84"/>
      <c r="F131" s="86"/>
      <c r="G131" s="23" t="s">
        <v>276</v>
      </c>
      <c r="H131" s="89"/>
      <c r="I131" s="81" t="s">
        <v>277</v>
      </c>
      <c r="J131" s="89"/>
      <c r="K131" s="37"/>
      <c r="L131" s="86"/>
      <c r="M131" s="23" t="s">
        <v>276</v>
      </c>
      <c r="N131" s="89"/>
      <c r="O131" s="90" t="s">
        <v>277</v>
      </c>
      <c r="P131" s="84"/>
      <c r="Q131" s="37"/>
      <c r="R131" s="34"/>
      <c r="S131" s="23" t="s">
        <v>276</v>
      </c>
      <c r="T131" s="89"/>
      <c r="U131" s="90" t="s">
        <v>277</v>
      </c>
      <c r="V131" s="84"/>
      <c r="W131" s="14"/>
      <c r="X131" s="86"/>
      <c r="Y131" s="23" t="s">
        <v>276</v>
      </c>
      <c r="Z131" s="89"/>
      <c r="AA131" s="90" t="s">
        <v>277</v>
      </c>
      <c r="AB131" s="84"/>
      <c r="AC131" s="14"/>
      <c r="AD131" s="86"/>
      <c r="AE131" s="23" t="s">
        <v>276</v>
      </c>
      <c r="AF131" s="89"/>
      <c r="AG131" s="90"/>
      <c r="AH131" s="84"/>
      <c r="AI131" s="84"/>
    </row>
    <row r="132" spans="1:36" s="85" customFormat="1">
      <c r="A132" s="155"/>
      <c r="B132" s="84"/>
      <c r="C132" s="84"/>
      <c r="D132" s="84"/>
      <c r="E132" s="84"/>
      <c r="F132" s="95"/>
      <c r="G132" s="426" t="s">
        <v>480</v>
      </c>
      <c r="H132" s="5"/>
      <c r="I132" s="76">
        <f>I27</f>
        <v>4</v>
      </c>
      <c r="J132" s="84" t="s">
        <v>279</v>
      </c>
      <c r="K132" s="84"/>
      <c r="L132" s="96"/>
      <c r="M132" s="5" t="s">
        <v>278</v>
      </c>
      <c r="N132" s="5"/>
      <c r="O132" s="76">
        <f>O27</f>
        <v>20</v>
      </c>
      <c r="P132" s="84" t="s">
        <v>280</v>
      </c>
      <c r="Q132" s="5"/>
      <c r="R132" s="86"/>
      <c r="S132" s="5" t="s">
        <v>278</v>
      </c>
      <c r="T132" s="5"/>
      <c r="U132" s="76">
        <v>20</v>
      </c>
      <c r="V132" s="84" t="s">
        <v>280</v>
      </c>
      <c r="W132" s="5"/>
      <c r="X132" s="86"/>
      <c r="Y132" s="5" t="s">
        <v>278</v>
      </c>
      <c r="Z132" s="5"/>
      <c r="AA132" s="76">
        <f>AA27</f>
        <v>20</v>
      </c>
      <c r="AB132" s="84" t="s">
        <v>280</v>
      </c>
      <c r="AC132" s="5"/>
      <c r="AD132" s="96"/>
      <c r="AE132" s="5" t="s">
        <v>278</v>
      </c>
      <c r="AF132" s="5"/>
      <c r="AG132" s="76">
        <f>AG27</f>
        <v>20</v>
      </c>
      <c r="AH132" s="84" t="s">
        <v>280</v>
      </c>
      <c r="AI132" s="84"/>
      <c r="AJ132" s="97"/>
    </row>
    <row r="133" spans="1:36" s="85" customFormat="1">
      <c r="A133" s="155"/>
      <c r="B133" s="84"/>
      <c r="C133" s="84"/>
      <c r="D133" s="84"/>
      <c r="E133" s="84"/>
      <c r="F133" s="95"/>
      <c r="G133" s="5" t="s">
        <v>281</v>
      </c>
      <c r="H133" s="5"/>
      <c r="I133" s="76">
        <f>I28</f>
        <v>1</v>
      </c>
      <c r="J133" s="84" t="s">
        <v>279</v>
      </c>
      <c r="K133" s="84"/>
      <c r="L133" s="96"/>
      <c r="M133" s="5" t="s">
        <v>282</v>
      </c>
      <c r="N133" s="5"/>
      <c r="O133" s="76">
        <f>O28</f>
        <v>15</v>
      </c>
      <c r="P133" s="84" t="s">
        <v>283</v>
      </c>
      <c r="Q133" s="5"/>
      <c r="R133" s="86"/>
      <c r="S133" s="5" t="s">
        <v>282</v>
      </c>
      <c r="T133" s="5"/>
      <c r="U133" s="76">
        <v>15</v>
      </c>
      <c r="V133" s="84" t="s">
        <v>283</v>
      </c>
      <c r="W133" s="5"/>
      <c r="X133" s="86"/>
      <c r="Y133" s="5" t="s">
        <v>282</v>
      </c>
      <c r="Z133" s="5"/>
      <c r="AA133" s="76">
        <f>AA28</f>
        <v>15</v>
      </c>
      <c r="AB133" s="84" t="s">
        <v>283</v>
      </c>
      <c r="AC133" s="5"/>
      <c r="AD133" s="96"/>
      <c r="AE133" s="5" t="s">
        <v>282</v>
      </c>
      <c r="AF133" s="5"/>
      <c r="AG133" s="76">
        <f>AG28</f>
        <v>15</v>
      </c>
      <c r="AH133" s="84" t="s">
        <v>283</v>
      </c>
      <c r="AI133" s="84"/>
      <c r="AJ133" s="97"/>
    </row>
    <row r="134" spans="1:36" s="85" customFormat="1">
      <c r="A134" s="155"/>
      <c r="B134" s="84" t="str">
        <f>B29</f>
        <v>salaire/horaire</v>
      </c>
      <c r="C134" s="84">
        <f>C29</f>
        <v>15.14</v>
      </c>
      <c r="D134" s="84" t="str">
        <f>D29</f>
        <v>$/h</v>
      </c>
      <c r="E134" s="84"/>
      <c r="F134" s="98"/>
      <c r="K134" s="84"/>
      <c r="L134" s="96"/>
      <c r="M134" s="97" t="s">
        <v>286</v>
      </c>
      <c r="O134" s="76">
        <f>O29</f>
        <v>45</v>
      </c>
      <c r="P134" s="85" t="s">
        <v>287</v>
      </c>
      <c r="Q134" s="84"/>
      <c r="R134" s="86"/>
      <c r="S134" s="97" t="s">
        <v>286</v>
      </c>
      <c r="U134" s="97">
        <v>45</v>
      </c>
      <c r="V134" s="85" t="s">
        <v>288</v>
      </c>
      <c r="W134" s="84"/>
      <c r="X134" s="86"/>
      <c r="Y134" s="97" t="s">
        <v>289</v>
      </c>
      <c r="AA134" s="76">
        <f>AA29</f>
        <v>20</v>
      </c>
      <c r="AB134" s="85" t="s">
        <v>288</v>
      </c>
      <c r="AC134" s="84"/>
      <c r="AD134" s="96"/>
      <c r="AE134" s="97" t="s">
        <v>289</v>
      </c>
      <c r="AG134" s="76">
        <f>AG29</f>
        <v>20</v>
      </c>
      <c r="AH134" s="85" t="s">
        <v>288</v>
      </c>
      <c r="AI134" s="84"/>
      <c r="AJ134" s="99"/>
    </row>
    <row r="135" spans="1:36" s="85" customFormat="1">
      <c r="A135" s="155"/>
      <c r="B135" s="5"/>
      <c r="C135" s="76"/>
      <c r="D135" s="84"/>
      <c r="E135" s="84"/>
      <c r="F135" s="98"/>
      <c r="G135" s="5"/>
      <c r="H135" s="5"/>
      <c r="I135" s="76"/>
      <c r="J135" s="84"/>
      <c r="K135" s="84"/>
      <c r="L135" s="96"/>
      <c r="M135" s="5" t="s">
        <v>290</v>
      </c>
      <c r="N135" s="5"/>
      <c r="O135" s="76">
        <f>O30</f>
        <v>1.5</v>
      </c>
      <c r="P135" s="84" t="s">
        <v>279</v>
      </c>
      <c r="Q135" s="84"/>
      <c r="R135" s="86"/>
      <c r="S135" s="5" t="s">
        <v>281</v>
      </c>
      <c r="T135" s="5"/>
      <c r="U135" s="76">
        <v>1</v>
      </c>
      <c r="V135" s="84" t="s">
        <v>279</v>
      </c>
      <c r="W135" s="84"/>
      <c r="X135" s="86"/>
      <c r="Y135" s="5" t="s">
        <v>291</v>
      </c>
      <c r="Z135" s="5"/>
      <c r="AA135" s="76">
        <f>AA30</f>
        <v>0.3</v>
      </c>
      <c r="AB135" s="84" t="s">
        <v>279</v>
      </c>
      <c r="AC135" s="84"/>
      <c r="AD135" s="96"/>
      <c r="AE135" s="5" t="s">
        <v>292</v>
      </c>
      <c r="AF135" s="5"/>
      <c r="AG135" s="76">
        <f>AG30</f>
        <v>0.5</v>
      </c>
      <c r="AH135" s="84" t="s">
        <v>279</v>
      </c>
      <c r="AI135" s="84"/>
      <c r="AJ135" s="99"/>
    </row>
    <row r="136" spans="1:36" s="85" customFormat="1">
      <c r="A136" s="155"/>
      <c r="B136" s="5"/>
      <c r="C136" s="76"/>
      <c r="D136" s="84"/>
      <c r="E136" s="84"/>
      <c r="F136" s="98"/>
      <c r="G136" s="5"/>
      <c r="H136" s="5"/>
      <c r="I136" s="76"/>
      <c r="J136" s="84"/>
      <c r="K136" s="84"/>
      <c r="L136" s="96"/>
      <c r="M136" s="5" t="s">
        <v>281</v>
      </c>
      <c r="N136" s="5"/>
      <c r="O136" s="76">
        <f>O31</f>
        <v>1</v>
      </c>
      <c r="P136" s="84" t="s">
        <v>279</v>
      </c>
      <c r="Q136" s="84"/>
      <c r="R136" s="86"/>
      <c r="W136" s="84"/>
      <c r="X136" s="86"/>
      <c r="AC136" s="84"/>
      <c r="AD136" s="96"/>
      <c r="AE136" s="5" t="s">
        <v>281</v>
      </c>
      <c r="AF136" s="5"/>
      <c r="AG136" s="76">
        <f>AG31</f>
        <v>1</v>
      </c>
      <c r="AH136" s="84" t="s">
        <v>279</v>
      </c>
      <c r="AI136" s="84"/>
      <c r="AJ136" s="99"/>
    </row>
    <row r="137" spans="1:36" s="85" customFormat="1">
      <c r="A137" s="155"/>
      <c r="B137" s="5"/>
      <c r="C137" s="76"/>
      <c r="D137" s="84"/>
      <c r="E137" s="84"/>
      <c r="F137" s="98"/>
      <c r="G137" s="5"/>
      <c r="H137" s="5"/>
      <c r="I137" s="76"/>
      <c r="J137" s="84"/>
      <c r="K137" s="84"/>
      <c r="L137" s="96"/>
      <c r="M137" s="5"/>
      <c r="N137" s="5"/>
      <c r="O137" s="76"/>
      <c r="P137" s="84"/>
      <c r="Q137" s="84"/>
      <c r="R137" s="86"/>
      <c r="S137" s="5"/>
      <c r="T137" s="5"/>
      <c r="U137" s="76"/>
      <c r="V137" s="84"/>
      <c r="W137" s="84"/>
      <c r="X137" s="86"/>
      <c r="Y137" s="5"/>
      <c r="Z137" s="5"/>
      <c r="AA137" s="76"/>
      <c r="AB137" s="84"/>
      <c r="AC137" s="84"/>
      <c r="AD137" s="96"/>
      <c r="AE137" s="5"/>
      <c r="AF137" s="5"/>
      <c r="AG137" s="76"/>
      <c r="AH137" s="84"/>
      <c r="AI137" s="84"/>
      <c r="AJ137" s="99"/>
    </row>
    <row r="138" spans="1:36" s="85" customFormat="1">
      <c r="A138" s="155"/>
      <c r="B138" s="84"/>
      <c r="C138" s="84"/>
      <c r="D138" s="84"/>
      <c r="E138" s="84"/>
      <c r="F138" s="86"/>
      <c r="G138" s="484" t="s">
        <v>481</v>
      </c>
      <c r="H138" s="5"/>
      <c r="I138" s="28">
        <f>((I132+I133)/60)*D116</f>
        <v>50.505050505050505</v>
      </c>
      <c r="J138" s="84" t="s">
        <v>294</v>
      </c>
      <c r="K138" s="84"/>
      <c r="L138" s="86"/>
      <c r="M138" s="48" t="s">
        <v>293</v>
      </c>
      <c r="N138" s="5"/>
      <c r="O138" s="28">
        <f>((O132/60)*(100/O116))*(100/D115)+((O133/60)*2*(100/D115))+((O134/60)*(100/D115))+(((O135+O136)/60)*D116)</f>
        <v>88.383838383838395</v>
      </c>
      <c r="P138" s="84" t="s">
        <v>294</v>
      </c>
      <c r="Q138" s="84"/>
      <c r="R138" s="86"/>
      <c r="S138" s="48" t="s">
        <v>293</v>
      </c>
      <c r="T138" s="5"/>
      <c r="U138" s="28">
        <f>((U132/60)*(100/U116)*(100/D115))+((U133/60)*2*(100/D115))+((U134/60)*(100/D115)*U114)+(((U135)/60)*D116)</f>
        <v>100.50505050505052</v>
      </c>
      <c r="V138" s="5" t="s">
        <v>294</v>
      </c>
      <c r="W138" s="84"/>
      <c r="X138" s="86"/>
      <c r="Y138" s="48" t="s">
        <v>293</v>
      </c>
      <c r="Z138" s="5"/>
      <c r="AA138" s="28">
        <f>((AA132/60)*(100/AA116)*(100/D115))+((AA133/60)*2*(100/D115))+((AA134/60)*(100/D115)*AA114)+(((AA135)/60)*D116)</f>
        <v>80.808080808080803</v>
      </c>
      <c r="AB138" s="5" t="s">
        <v>294</v>
      </c>
      <c r="AC138" s="84"/>
      <c r="AD138" s="86"/>
      <c r="AE138" s="48" t="s">
        <v>293</v>
      </c>
      <c r="AF138" s="5"/>
      <c r="AG138" s="28">
        <f>((AG132/60)*(100/AG116)*(100/D115))+((AG133/60)*2*(100/D115))+((AG134/60)*2*(100/D115))+(((AG135+AG136)/60)*D116)</f>
        <v>86.868686868686879</v>
      </c>
      <c r="AH138" s="84" t="s">
        <v>294</v>
      </c>
      <c r="AI138" s="84"/>
    </row>
    <row r="139" spans="1:36" s="85" customFormat="1">
      <c r="A139" s="155"/>
      <c r="B139" s="5"/>
      <c r="C139" s="5"/>
      <c r="D139" s="84"/>
      <c r="E139" s="84"/>
      <c r="F139" s="86"/>
      <c r="G139" s="5"/>
      <c r="H139" s="5"/>
      <c r="I139" s="18"/>
      <c r="J139" s="49"/>
      <c r="K139" s="84"/>
      <c r="L139" s="86"/>
      <c r="M139" s="5"/>
      <c r="N139" s="5"/>
      <c r="O139" s="49"/>
      <c r="P139" s="49"/>
      <c r="Q139" s="100"/>
      <c r="R139" s="86"/>
      <c r="S139" s="5"/>
      <c r="T139" s="5"/>
      <c r="U139" s="18"/>
      <c r="V139" s="49"/>
      <c r="W139" s="84"/>
      <c r="X139" s="86"/>
      <c r="Y139" s="5"/>
      <c r="Z139" s="5"/>
      <c r="AA139" s="84"/>
      <c r="AB139" s="49"/>
      <c r="AC139" s="84"/>
      <c r="AD139" s="86"/>
      <c r="AE139" s="5"/>
      <c r="AF139" s="5"/>
      <c r="AG139" s="18"/>
      <c r="AH139" s="49"/>
      <c r="AI139" s="84"/>
    </row>
    <row r="140" spans="1:36" s="85" customFormat="1">
      <c r="A140" s="155"/>
      <c r="B140" s="5"/>
      <c r="C140" s="84"/>
      <c r="D140" s="84"/>
      <c r="E140" s="84"/>
      <c r="F140" s="86"/>
      <c r="G140" s="5" t="s">
        <v>295</v>
      </c>
      <c r="H140" s="5"/>
      <c r="I140" s="5"/>
      <c r="J140" s="17"/>
      <c r="K140" s="307">
        <f>C134*I138</f>
        <v>764.64646464646466</v>
      </c>
      <c r="L140" s="334" t="s">
        <v>38</v>
      </c>
      <c r="M140" s="5" t="s">
        <v>295</v>
      </c>
      <c r="N140" s="5"/>
      <c r="O140" s="5"/>
      <c r="P140" s="17"/>
      <c r="Q140" s="307">
        <f>C134*O138</f>
        <v>1338.1313131313134</v>
      </c>
      <c r="R140" s="335" t="s">
        <v>38</v>
      </c>
      <c r="S140" s="338" t="s">
        <v>295</v>
      </c>
      <c r="T140" s="5"/>
      <c r="U140" s="5"/>
      <c r="V140" s="17"/>
      <c r="W140" s="307">
        <f>C134*U138</f>
        <v>1521.6464646464649</v>
      </c>
      <c r="X140" s="334" t="s">
        <v>38</v>
      </c>
      <c r="Y140" s="5" t="s">
        <v>295</v>
      </c>
      <c r="Z140" s="5"/>
      <c r="AA140" s="5"/>
      <c r="AC140" s="307">
        <f>C134*AA138</f>
        <v>1223.4343434343434</v>
      </c>
      <c r="AD140" s="334" t="s">
        <v>38</v>
      </c>
      <c r="AE140" s="5" t="s">
        <v>295</v>
      </c>
      <c r="AF140" s="5"/>
      <c r="AG140" s="84"/>
      <c r="AH140" s="17"/>
      <c r="AI140" s="307">
        <f>C134*AG138</f>
        <v>1315.1919191919194</v>
      </c>
      <c r="AJ140" s="335" t="s">
        <v>38</v>
      </c>
    </row>
    <row r="141" spans="1:36" s="85" customFormat="1">
      <c r="A141" s="155"/>
      <c r="B141" s="84"/>
      <c r="C141" s="84"/>
      <c r="D141" s="84"/>
      <c r="E141" s="84"/>
      <c r="F141" s="86"/>
      <c r="G141" s="84" t="s">
        <v>296</v>
      </c>
      <c r="H141" s="84"/>
      <c r="I141" s="82">
        <f>I36</f>
        <v>0.1</v>
      </c>
      <c r="J141" s="84"/>
      <c r="K141" s="285">
        <f>(K140)*I141</f>
        <v>76.464646464646464</v>
      </c>
      <c r="L141" s="334" t="s">
        <v>38</v>
      </c>
      <c r="M141" s="84" t="s">
        <v>296</v>
      </c>
      <c r="N141" s="84"/>
      <c r="O141" s="82">
        <f>O36</f>
        <v>0.1</v>
      </c>
      <c r="P141" s="84"/>
      <c r="Q141" s="285">
        <f>(Q140)*O141</f>
        <v>133.81313131313135</v>
      </c>
      <c r="R141" s="334" t="s">
        <v>38</v>
      </c>
      <c r="S141" s="84" t="s">
        <v>296</v>
      </c>
      <c r="T141" s="84"/>
      <c r="U141" s="82">
        <v>0.1</v>
      </c>
      <c r="V141" s="84"/>
      <c r="W141" s="285">
        <f>(W140)*U141</f>
        <v>152.16464646464649</v>
      </c>
      <c r="X141" s="334" t="s">
        <v>38</v>
      </c>
      <c r="Y141" s="84" t="s">
        <v>296</v>
      </c>
      <c r="Z141" s="84"/>
      <c r="AA141" s="82">
        <f>AA36</f>
        <v>0.1</v>
      </c>
      <c r="AC141" s="285">
        <f>(AC140)*AA141</f>
        <v>122.34343434343435</v>
      </c>
      <c r="AD141" s="334" t="s">
        <v>38</v>
      </c>
      <c r="AE141" s="84" t="s">
        <v>296</v>
      </c>
      <c r="AF141" s="84"/>
      <c r="AG141" s="82">
        <f>AG36</f>
        <v>0.1</v>
      </c>
      <c r="AH141" s="84"/>
      <c r="AI141" s="285">
        <f>(AI140)*AG141</f>
        <v>131.51919191919194</v>
      </c>
      <c r="AJ141" s="335" t="s">
        <v>38</v>
      </c>
    </row>
    <row r="142" spans="1:36" s="85" customFormat="1">
      <c r="A142" s="155"/>
      <c r="B142" s="84"/>
      <c r="C142" s="84"/>
      <c r="D142" s="84"/>
      <c r="E142" s="84"/>
      <c r="F142" s="86"/>
      <c r="G142" s="5"/>
      <c r="H142" s="5"/>
      <c r="I142" s="5"/>
      <c r="J142" s="84"/>
      <c r="K142" s="84"/>
      <c r="L142" s="86"/>
      <c r="M142" s="5"/>
      <c r="N142" s="5"/>
      <c r="O142" s="5"/>
      <c r="P142" s="84"/>
      <c r="Q142" s="84"/>
      <c r="R142" s="86"/>
      <c r="S142" s="5"/>
      <c r="T142" s="5"/>
      <c r="U142" s="5"/>
      <c r="V142" s="84"/>
      <c r="W142" s="84"/>
      <c r="X142" s="86"/>
      <c r="Y142" s="5"/>
      <c r="Z142" s="5"/>
      <c r="AA142" s="5"/>
      <c r="AB142" s="84"/>
      <c r="AC142" s="84"/>
      <c r="AD142" s="86"/>
      <c r="AE142" s="5"/>
      <c r="AF142" s="5"/>
      <c r="AG142" s="5"/>
      <c r="AH142" s="84"/>
      <c r="AI142" s="84"/>
    </row>
    <row r="143" spans="1:36" s="85" customFormat="1" ht="15.75">
      <c r="A143" s="155"/>
      <c r="B143" s="84"/>
      <c r="C143" s="84"/>
      <c r="D143" s="84"/>
      <c r="E143" s="84"/>
      <c r="F143" s="86"/>
      <c r="G143" s="39" t="s">
        <v>297</v>
      </c>
      <c r="H143" s="22"/>
      <c r="I143" s="5"/>
      <c r="J143" s="17"/>
      <c r="K143" s="44">
        <f>K129+K140+K141</f>
        <v>3338.0808080808083</v>
      </c>
      <c r="L143" s="86"/>
      <c r="M143" s="39" t="s">
        <v>297</v>
      </c>
      <c r="N143" s="22"/>
      <c r="O143" s="5"/>
      <c r="P143" s="17"/>
      <c r="Q143" s="44">
        <f>Q129+Q140+Q141</f>
        <v>5652.1205272639972</v>
      </c>
      <c r="R143" s="35"/>
      <c r="S143" s="39" t="s">
        <v>297</v>
      </c>
      <c r="T143" s="22"/>
      <c r="U143" s="5"/>
      <c r="V143" s="17"/>
      <c r="W143" s="44">
        <f>W129+W140+W141</f>
        <v>5420.1563481595185</v>
      </c>
      <c r="X143" s="86"/>
      <c r="Y143" s="39" t="s">
        <v>297</v>
      </c>
      <c r="Z143" s="22"/>
      <c r="AA143" s="5"/>
      <c r="AB143" s="17"/>
      <c r="AC143" s="44">
        <f>AC129+AC140+AC141</f>
        <v>5366.2459068595253</v>
      </c>
      <c r="AD143" s="86"/>
      <c r="AE143" s="39" t="s">
        <v>297</v>
      </c>
      <c r="AF143" s="22"/>
      <c r="AG143" s="5"/>
      <c r="AH143" s="17"/>
      <c r="AI143" s="44">
        <f>AI129+AI140+AI141</f>
        <v>5608.4779414915602</v>
      </c>
    </row>
    <row r="144" spans="1:36" s="85" customFormat="1" ht="15.75">
      <c r="A144" s="155"/>
      <c r="B144" s="84"/>
      <c r="C144" s="84"/>
      <c r="D144" s="84"/>
      <c r="E144" s="84"/>
      <c r="F144" s="86"/>
      <c r="G144" s="39"/>
      <c r="H144" s="22"/>
      <c r="I144" s="5"/>
      <c r="J144" s="17"/>
      <c r="K144" s="44"/>
      <c r="L144" s="86"/>
      <c r="M144" s="39"/>
      <c r="N144" s="22"/>
      <c r="O144" s="5"/>
      <c r="P144" s="17"/>
      <c r="Q144" s="44"/>
      <c r="R144" s="35"/>
      <c r="S144" s="39"/>
      <c r="T144" s="22"/>
      <c r="U144" s="5"/>
      <c r="V144" s="17"/>
      <c r="W144" s="44"/>
      <c r="X144" s="86"/>
      <c r="Y144" s="39"/>
      <c r="Z144" s="22"/>
      <c r="AA144" s="5"/>
      <c r="AB144" s="17"/>
      <c r="AC144" s="44"/>
      <c r="AD144" s="86"/>
      <c r="AE144" s="39"/>
      <c r="AF144" s="22"/>
      <c r="AG144" s="5"/>
      <c r="AH144" s="17"/>
      <c r="AI144" s="44"/>
    </row>
    <row r="145" spans="1:35" s="85" customFormat="1">
      <c r="A145" s="136"/>
      <c r="B145" s="84"/>
      <c r="C145" s="84"/>
      <c r="D145" s="84"/>
      <c r="E145" s="84"/>
      <c r="F145" s="86"/>
      <c r="G145" s="84"/>
      <c r="H145" s="84"/>
      <c r="I145" s="5"/>
      <c r="J145" s="84"/>
      <c r="K145" s="101"/>
      <c r="L145" s="86"/>
      <c r="M145" s="84"/>
      <c r="N145" s="84"/>
      <c r="O145" s="5"/>
      <c r="P145" s="84"/>
      <c r="Q145" s="101"/>
      <c r="R145" s="102"/>
      <c r="S145" s="84"/>
      <c r="T145" s="84"/>
      <c r="U145" s="5"/>
      <c r="V145" s="84"/>
      <c r="W145" s="91"/>
      <c r="X145" s="86"/>
      <c r="Y145" s="84"/>
      <c r="Z145" s="84"/>
      <c r="AA145" s="5"/>
      <c r="AB145" s="84"/>
      <c r="AC145" s="91"/>
      <c r="AD145" s="86"/>
      <c r="AE145" s="84"/>
      <c r="AF145" s="84"/>
      <c r="AG145" s="84"/>
      <c r="AH145" s="84"/>
      <c r="AI145" s="84"/>
    </row>
    <row r="146" spans="1:35" s="85" customFormat="1">
      <c r="I146" s="97"/>
    </row>
    <row r="147" spans="1:35" s="85" customFormat="1">
      <c r="I147" s="97"/>
    </row>
    <row r="148" spans="1:35" s="85" customFormat="1">
      <c r="I148" s="97"/>
    </row>
    <row r="149" spans="1:35" s="85" customFormat="1">
      <c r="I149" s="97"/>
    </row>
    <row r="150" spans="1:35" s="85" customFormat="1">
      <c r="I150" s="97"/>
    </row>
    <row r="151" spans="1:35" s="85" customFormat="1">
      <c r="I151" s="97"/>
    </row>
    <row r="152" spans="1:35" s="85" customFormat="1">
      <c r="I152" s="97"/>
    </row>
    <row r="153" spans="1:35" s="85" customFormat="1">
      <c r="I153" s="97"/>
    </row>
    <row r="154" spans="1:35" s="85" customFormat="1">
      <c r="I154" s="97"/>
    </row>
    <row r="155" spans="1:35" s="85" customFormat="1">
      <c r="I155" s="97"/>
    </row>
    <row r="156" spans="1:35" s="85" customFormat="1">
      <c r="I156" s="97"/>
    </row>
    <row r="157" spans="1:35" s="85" customFormat="1">
      <c r="I157" s="97"/>
    </row>
    <row r="158" spans="1:35" s="85" customFormat="1">
      <c r="I158" s="97"/>
    </row>
    <row r="159" spans="1:35" s="85" customFormat="1">
      <c r="I159" s="97"/>
    </row>
    <row r="160" spans="1:35" s="85" customFormat="1">
      <c r="I160" s="97"/>
    </row>
    <row r="161" spans="9:9" s="85" customFormat="1">
      <c r="I161" s="97"/>
    </row>
    <row r="162" spans="9:9" s="85" customFormat="1">
      <c r="I162" s="97"/>
    </row>
    <row r="163" spans="9:9" s="85" customFormat="1">
      <c r="I163" s="97"/>
    </row>
    <row r="164" spans="9:9" s="85" customFormat="1">
      <c r="I164" s="97"/>
    </row>
    <row r="165" spans="9:9" s="85" customFormat="1">
      <c r="I165" s="97"/>
    </row>
    <row r="166" spans="9:9" s="85" customFormat="1">
      <c r="I166" s="97"/>
    </row>
    <row r="167" spans="9:9" s="85" customFormat="1">
      <c r="I167" s="97"/>
    </row>
    <row r="168" spans="9:9" s="85" customFormat="1">
      <c r="I168" s="97"/>
    </row>
    <row r="169" spans="9:9" s="85" customFormat="1">
      <c r="I169" s="97"/>
    </row>
    <row r="170" spans="9:9" s="85" customFormat="1">
      <c r="I170" s="97"/>
    </row>
    <row r="171" spans="9:9" s="85" customFormat="1">
      <c r="I171" s="97"/>
    </row>
    <row r="172" spans="9:9" s="85" customFormat="1">
      <c r="I172" s="97"/>
    </row>
    <row r="173" spans="9:9" s="85" customFormat="1">
      <c r="I173" s="97"/>
    </row>
    <row r="174" spans="9:9" s="85" customFormat="1">
      <c r="I174" s="97"/>
    </row>
    <row r="175" spans="9:9" s="85" customFormat="1">
      <c r="I175" s="97"/>
    </row>
    <row r="176" spans="9:9" s="85" customFormat="1">
      <c r="I176" s="97"/>
    </row>
    <row r="177" spans="9:9" s="85" customFormat="1">
      <c r="I177" s="97"/>
    </row>
    <row r="178" spans="9:9" s="85" customFormat="1">
      <c r="I178" s="97"/>
    </row>
    <row r="179" spans="9:9" s="85" customFormat="1">
      <c r="I179" s="97"/>
    </row>
    <row r="180" spans="9:9" s="85" customFormat="1">
      <c r="I180" s="97"/>
    </row>
    <row r="181" spans="9:9" s="85" customFormat="1">
      <c r="I181" s="97"/>
    </row>
    <row r="182" spans="9:9" s="85" customFormat="1">
      <c r="I182" s="97"/>
    </row>
    <row r="183" spans="9:9" s="85" customFormat="1">
      <c r="I183" s="97"/>
    </row>
    <row r="184" spans="9:9" s="85" customFormat="1">
      <c r="I184" s="97"/>
    </row>
    <row r="185" spans="9:9" s="85" customFormat="1">
      <c r="I185" s="97"/>
    </row>
    <row r="186" spans="9:9" s="85" customFormat="1">
      <c r="I186" s="97"/>
    </row>
    <row r="187" spans="9:9" s="85" customFormat="1">
      <c r="I187" s="97"/>
    </row>
    <row r="188" spans="9:9" s="85" customFormat="1">
      <c r="I188" s="97"/>
    </row>
    <row r="189" spans="9:9" s="85" customFormat="1">
      <c r="I189" s="97"/>
    </row>
    <row r="190" spans="9:9" s="85" customFormat="1">
      <c r="I190" s="97"/>
    </row>
    <row r="191" spans="9:9" s="85" customFormat="1">
      <c r="I191" s="97"/>
    </row>
    <row r="192" spans="9:9" s="85" customFormat="1">
      <c r="I192" s="97"/>
    </row>
    <row r="193" spans="9:9" s="85" customFormat="1">
      <c r="I193" s="97"/>
    </row>
    <row r="194" spans="9:9" s="85" customFormat="1">
      <c r="I194" s="97"/>
    </row>
    <row r="195" spans="9:9" s="85" customFormat="1">
      <c r="I195" s="97"/>
    </row>
    <row r="196" spans="9:9" s="85" customFormat="1">
      <c r="I196" s="97"/>
    </row>
    <row r="197" spans="9:9" s="85" customFormat="1">
      <c r="I197" s="97"/>
    </row>
    <row r="198" spans="9:9" s="85" customFormat="1">
      <c r="I198" s="97"/>
    </row>
    <row r="199" spans="9:9" s="85" customFormat="1">
      <c r="I199" s="97"/>
    </row>
    <row r="200" spans="9:9" s="85" customFormat="1">
      <c r="I200" s="97"/>
    </row>
    <row r="201" spans="9:9" s="85" customFormat="1">
      <c r="I201" s="97"/>
    </row>
    <row r="202" spans="9:9" s="85" customFormat="1">
      <c r="I202" s="97"/>
    </row>
    <row r="203" spans="9:9" s="85" customFormat="1">
      <c r="I203" s="97"/>
    </row>
    <row r="204" spans="9:9" s="85" customFormat="1">
      <c r="I204" s="97"/>
    </row>
    <row r="205" spans="9:9" s="85" customFormat="1">
      <c r="I205" s="97"/>
    </row>
    <row r="206" spans="9:9" s="85" customFormat="1">
      <c r="I206" s="97"/>
    </row>
    <row r="207" spans="9:9" s="85" customFormat="1">
      <c r="I207" s="97"/>
    </row>
    <row r="208" spans="9:9" s="85" customFormat="1">
      <c r="I208" s="97"/>
    </row>
    <row r="209" spans="9:9" s="85" customFormat="1">
      <c r="I209" s="97"/>
    </row>
    <row r="210" spans="9:9" s="85" customFormat="1">
      <c r="I210" s="97"/>
    </row>
    <row r="211" spans="9:9" s="85" customFormat="1">
      <c r="I211" s="97"/>
    </row>
    <row r="212" spans="9:9" s="85" customFormat="1">
      <c r="I212" s="97"/>
    </row>
    <row r="213" spans="9:9" s="85" customFormat="1">
      <c r="I213" s="97"/>
    </row>
    <row r="214" spans="9:9" s="85" customFormat="1">
      <c r="I214" s="97"/>
    </row>
    <row r="215" spans="9:9" s="85" customFormat="1">
      <c r="I215" s="97"/>
    </row>
    <row r="216" spans="9:9" s="85" customFormat="1">
      <c r="I216" s="97"/>
    </row>
    <row r="217" spans="9:9" s="85" customFormat="1">
      <c r="I217" s="97"/>
    </row>
    <row r="218" spans="9:9" s="85" customFormat="1">
      <c r="I218" s="97"/>
    </row>
    <row r="219" spans="9:9" s="85" customFormat="1">
      <c r="I219" s="97"/>
    </row>
    <row r="220" spans="9:9" s="85" customFormat="1">
      <c r="I220" s="97"/>
    </row>
    <row r="221" spans="9:9" s="85" customFormat="1">
      <c r="I221" s="97"/>
    </row>
    <row r="222" spans="9:9" s="85" customFormat="1">
      <c r="I222" s="97"/>
    </row>
    <row r="223" spans="9:9" s="85" customFormat="1">
      <c r="I223" s="97"/>
    </row>
    <row r="224" spans="9:9" s="85" customFormat="1">
      <c r="I224" s="97"/>
    </row>
    <row r="225" spans="9:9" s="85" customFormat="1">
      <c r="I225" s="97"/>
    </row>
    <row r="226" spans="9:9" s="85" customFormat="1">
      <c r="I226" s="97"/>
    </row>
    <row r="227" spans="9:9" s="85" customFormat="1">
      <c r="I227" s="97"/>
    </row>
    <row r="228" spans="9:9" s="85" customFormat="1">
      <c r="I228" s="97"/>
    </row>
    <row r="229" spans="9:9" s="85" customFormat="1">
      <c r="I229" s="97"/>
    </row>
    <row r="230" spans="9:9" s="85" customFormat="1">
      <c r="I230" s="97"/>
    </row>
    <row r="231" spans="9:9" s="85" customFormat="1">
      <c r="I231" s="97"/>
    </row>
    <row r="232" spans="9:9" s="85" customFormat="1">
      <c r="I232" s="97"/>
    </row>
    <row r="233" spans="9:9" s="85" customFormat="1">
      <c r="I233" s="97"/>
    </row>
    <row r="234" spans="9:9" s="85" customFormat="1">
      <c r="I234" s="97"/>
    </row>
    <row r="235" spans="9:9" s="85" customFormat="1">
      <c r="I235" s="97"/>
    </row>
    <row r="236" spans="9:9" s="85" customFormat="1">
      <c r="I236" s="97"/>
    </row>
    <row r="237" spans="9:9" s="85" customFormat="1">
      <c r="I237" s="97"/>
    </row>
    <row r="238" spans="9:9" s="85" customFormat="1">
      <c r="I238" s="97"/>
    </row>
    <row r="239" spans="9:9" s="85" customFormat="1">
      <c r="I239" s="97"/>
    </row>
    <row r="240" spans="9:9" s="85" customFormat="1">
      <c r="I240" s="97"/>
    </row>
    <row r="241" spans="9:9" s="85" customFormat="1">
      <c r="I241" s="97"/>
    </row>
    <row r="242" spans="9:9" s="85" customFormat="1">
      <c r="I242" s="97"/>
    </row>
    <row r="243" spans="9:9" s="85" customFormat="1">
      <c r="I243" s="97"/>
    </row>
    <row r="244" spans="9:9" s="85" customFormat="1">
      <c r="I244" s="97"/>
    </row>
    <row r="245" spans="9:9" s="85" customFormat="1">
      <c r="I245" s="97"/>
    </row>
    <row r="246" spans="9:9" s="85" customFormat="1">
      <c r="I246" s="97"/>
    </row>
    <row r="247" spans="9:9" s="85" customFormat="1">
      <c r="I247" s="97"/>
    </row>
    <row r="248" spans="9:9" s="85" customFormat="1">
      <c r="I248" s="97"/>
    </row>
    <row r="249" spans="9:9" s="85" customFormat="1">
      <c r="I249" s="97"/>
    </row>
    <row r="250" spans="9:9" s="85" customFormat="1">
      <c r="I250" s="97"/>
    </row>
    <row r="251" spans="9:9" s="85" customFormat="1">
      <c r="I251" s="97"/>
    </row>
    <row r="252" spans="9:9" s="85" customFormat="1">
      <c r="I252" s="97"/>
    </row>
    <row r="253" spans="9:9" s="85" customFormat="1">
      <c r="I253" s="97"/>
    </row>
    <row r="254" spans="9:9" s="85" customFormat="1">
      <c r="I254" s="97"/>
    </row>
    <row r="255" spans="9:9" s="85" customFormat="1">
      <c r="I255" s="97"/>
    </row>
    <row r="256" spans="9:9" s="85" customFormat="1">
      <c r="I256" s="97"/>
    </row>
    <row r="257" spans="9:9" s="85" customFormat="1">
      <c r="I257" s="97"/>
    </row>
    <row r="258" spans="9:9" s="85" customFormat="1">
      <c r="I258" s="97"/>
    </row>
    <row r="259" spans="9:9" s="85" customFormat="1">
      <c r="I259" s="97"/>
    </row>
    <row r="260" spans="9:9" s="85" customFormat="1">
      <c r="I260" s="97"/>
    </row>
    <row r="261" spans="9:9" s="85" customFormat="1">
      <c r="I261" s="97"/>
    </row>
    <row r="262" spans="9:9" s="85" customFormat="1">
      <c r="I262" s="97"/>
    </row>
    <row r="263" spans="9:9" s="85" customFormat="1">
      <c r="I263" s="97"/>
    </row>
    <row r="264" spans="9:9" s="85" customFormat="1">
      <c r="I264" s="97"/>
    </row>
    <row r="265" spans="9:9" s="85" customFormat="1">
      <c r="I265" s="97"/>
    </row>
    <row r="266" spans="9:9" s="85" customFormat="1">
      <c r="I266" s="97"/>
    </row>
    <row r="267" spans="9:9" s="85" customFormat="1">
      <c r="I267" s="97"/>
    </row>
    <row r="268" spans="9:9" s="85" customFormat="1">
      <c r="I268" s="97"/>
    </row>
    <row r="269" spans="9:9" s="85" customFormat="1">
      <c r="I269" s="97"/>
    </row>
    <row r="270" spans="9:9" s="85" customFormat="1">
      <c r="I270" s="97"/>
    </row>
    <row r="271" spans="9:9" s="85" customFormat="1">
      <c r="I271" s="97"/>
    </row>
    <row r="272" spans="9:9" s="85" customFormat="1">
      <c r="I272" s="97"/>
    </row>
    <row r="273" spans="9:9" s="85" customFormat="1">
      <c r="I273" s="97"/>
    </row>
    <row r="274" spans="9:9" s="85" customFormat="1">
      <c r="I274" s="97"/>
    </row>
    <row r="275" spans="9:9" s="85" customFormat="1">
      <c r="I275" s="97"/>
    </row>
    <row r="276" spans="9:9" s="85" customFormat="1">
      <c r="I276" s="97"/>
    </row>
    <row r="277" spans="9:9" s="85" customFormat="1">
      <c r="I277" s="97"/>
    </row>
    <row r="278" spans="9:9" s="85" customFormat="1">
      <c r="I278" s="97"/>
    </row>
    <row r="279" spans="9:9" s="85" customFormat="1">
      <c r="I279" s="97"/>
    </row>
    <row r="280" spans="9:9" s="85" customFormat="1">
      <c r="I280" s="97"/>
    </row>
    <row r="281" spans="9:9" s="85" customFormat="1">
      <c r="I281" s="97"/>
    </row>
    <row r="282" spans="9:9" s="85" customFormat="1">
      <c r="I282" s="97"/>
    </row>
    <row r="283" spans="9:9" s="85" customFormat="1">
      <c r="I283" s="97"/>
    </row>
    <row r="284" spans="9:9" s="85" customFormat="1">
      <c r="I284" s="97"/>
    </row>
    <row r="285" spans="9:9" s="85" customFormat="1">
      <c r="I285" s="97"/>
    </row>
    <row r="286" spans="9:9" s="85" customFormat="1">
      <c r="I286" s="97"/>
    </row>
    <row r="287" spans="9:9" s="85" customFormat="1">
      <c r="I287" s="97"/>
    </row>
    <row r="288" spans="9:9" s="85" customFormat="1">
      <c r="I288" s="97"/>
    </row>
    <row r="289" spans="9:9" s="85" customFormat="1">
      <c r="I289" s="97"/>
    </row>
    <row r="290" spans="9:9" s="85" customFormat="1">
      <c r="I290" s="97"/>
    </row>
    <row r="291" spans="9:9" s="85" customFormat="1">
      <c r="I291" s="97"/>
    </row>
    <row r="292" spans="9:9" s="85" customFormat="1">
      <c r="I292" s="97"/>
    </row>
    <row r="293" spans="9:9" s="85" customFormat="1">
      <c r="I293" s="97"/>
    </row>
    <row r="294" spans="9:9" s="85" customFormat="1">
      <c r="I294" s="97"/>
    </row>
    <row r="295" spans="9:9" s="85" customFormat="1">
      <c r="I295" s="97"/>
    </row>
    <row r="296" spans="9:9" s="85" customFormat="1">
      <c r="I296" s="97"/>
    </row>
    <row r="297" spans="9:9" s="85" customFormat="1">
      <c r="I297" s="97"/>
    </row>
    <row r="298" spans="9:9" s="85" customFormat="1">
      <c r="I298" s="97"/>
    </row>
    <row r="299" spans="9:9" s="85" customFormat="1">
      <c r="I299" s="97"/>
    </row>
    <row r="300" spans="9:9" s="85" customFormat="1">
      <c r="I300" s="97"/>
    </row>
    <row r="301" spans="9:9" s="85" customFormat="1">
      <c r="I301" s="97"/>
    </row>
    <row r="302" spans="9:9" s="85" customFormat="1">
      <c r="I302" s="97"/>
    </row>
    <row r="303" spans="9:9" s="85" customFormat="1">
      <c r="I303" s="97"/>
    </row>
    <row r="304" spans="9:9" s="85" customFormat="1">
      <c r="I304" s="97"/>
    </row>
    <row r="305" spans="9:9" s="85" customFormat="1">
      <c r="I305" s="97"/>
    </row>
    <row r="306" spans="9:9" s="85" customFormat="1">
      <c r="I306" s="97"/>
    </row>
    <row r="307" spans="9:9" s="85" customFormat="1">
      <c r="I307" s="97"/>
    </row>
    <row r="308" spans="9:9" s="85" customFormat="1">
      <c r="I308" s="97"/>
    </row>
    <row r="309" spans="9:9" s="85" customFormat="1">
      <c r="I309" s="97"/>
    </row>
    <row r="310" spans="9:9" s="85" customFormat="1">
      <c r="I310" s="97"/>
    </row>
    <row r="311" spans="9:9" s="85" customFormat="1">
      <c r="I311" s="97"/>
    </row>
    <row r="312" spans="9:9" s="85" customFormat="1">
      <c r="I312" s="97"/>
    </row>
    <row r="313" spans="9:9" s="85" customFormat="1">
      <c r="I313" s="97"/>
    </row>
    <row r="314" spans="9:9" s="85" customFormat="1">
      <c r="I314" s="97"/>
    </row>
    <row r="315" spans="9:9" s="85" customFormat="1">
      <c r="I315" s="97"/>
    </row>
    <row r="316" spans="9:9" s="85" customFormat="1">
      <c r="I316" s="97"/>
    </row>
    <row r="317" spans="9:9" s="85" customFormat="1">
      <c r="I317" s="97"/>
    </row>
    <row r="318" spans="9:9" s="85" customFormat="1">
      <c r="I318" s="97"/>
    </row>
    <row r="319" spans="9:9" s="85" customFormat="1">
      <c r="I319" s="97"/>
    </row>
    <row r="320" spans="9:9" s="85" customFormat="1">
      <c r="I320" s="97"/>
    </row>
    <row r="321" spans="9:9" s="85" customFormat="1">
      <c r="I321" s="97"/>
    </row>
    <row r="322" spans="9:9" s="85" customFormat="1">
      <c r="I322" s="97"/>
    </row>
    <row r="323" spans="9:9" s="85" customFormat="1">
      <c r="I323" s="97"/>
    </row>
    <row r="324" spans="9:9" s="85" customFormat="1">
      <c r="I324" s="97"/>
    </row>
    <row r="325" spans="9:9" s="85" customFormat="1">
      <c r="I325" s="97"/>
    </row>
    <row r="326" spans="9:9" s="85" customFormat="1">
      <c r="I326" s="97"/>
    </row>
    <row r="327" spans="9:9" s="85" customFormat="1">
      <c r="I327" s="97"/>
    </row>
    <row r="328" spans="9:9" s="85" customFormat="1">
      <c r="I328" s="97"/>
    </row>
    <row r="329" spans="9:9" s="85" customFormat="1">
      <c r="I329" s="97"/>
    </row>
    <row r="330" spans="9:9" s="85" customFormat="1">
      <c r="I330" s="97"/>
    </row>
    <row r="331" spans="9:9" s="85" customFormat="1">
      <c r="I331" s="97"/>
    </row>
    <row r="332" spans="9:9" s="85" customFormat="1">
      <c r="I332" s="97"/>
    </row>
    <row r="333" spans="9:9" s="85" customFormat="1">
      <c r="I333" s="97"/>
    </row>
    <row r="334" spans="9:9" s="85" customFormat="1">
      <c r="I334" s="97"/>
    </row>
    <row r="335" spans="9:9" s="85" customFormat="1">
      <c r="I335" s="97"/>
    </row>
    <row r="336" spans="9:9" s="85" customFormat="1">
      <c r="I336" s="97"/>
    </row>
    <row r="337" spans="9:9" s="85" customFormat="1">
      <c r="I337" s="97"/>
    </row>
    <row r="338" spans="9:9" s="85" customFormat="1">
      <c r="I338" s="97"/>
    </row>
    <row r="339" spans="9:9" s="85" customFormat="1">
      <c r="I339" s="97"/>
    </row>
    <row r="340" spans="9:9" s="85" customFormat="1">
      <c r="I340" s="97"/>
    </row>
    <row r="341" spans="9:9" s="85" customFormat="1">
      <c r="I341" s="97"/>
    </row>
    <row r="342" spans="9:9" s="85" customFormat="1">
      <c r="I342" s="97"/>
    </row>
    <row r="343" spans="9:9" s="85" customFormat="1">
      <c r="I343" s="97"/>
    </row>
    <row r="344" spans="9:9" s="85" customFormat="1">
      <c r="I344" s="97"/>
    </row>
    <row r="345" spans="9:9" s="85" customFormat="1">
      <c r="I345" s="97"/>
    </row>
    <row r="346" spans="9:9" s="85" customFormat="1">
      <c r="I346" s="97"/>
    </row>
    <row r="347" spans="9:9" s="85" customFormat="1">
      <c r="I347" s="97"/>
    </row>
    <row r="348" spans="9:9" s="85" customFormat="1">
      <c r="I348" s="97"/>
    </row>
    <row r="349" spans="9:9" s="85" customFormat="1">
      <c r="I349" s="97"/>
    </row>
    <row r="350" spans="9:9" s="85" customFormat="1">
      <c r="I350" s="97"/>
    </row>
    <row r="351" spans="9:9" s="85" customFormat="1">
      <c r="I351" s="97"/>
    </row>
    <row r="352" spans="9:9" s="85" customFormat="1">
      <c r="I352" s="97"/>
    </row>
    <row r="353" spans="9:9" s="85" customFormat="1">
      <c r="I353" s="97"/>
    </row>
    <row r="354" spans="9:9" s="85" customFormat="1">
      <c r="I354" s="97"/>
    </row>
    <row r="355" spans="9:9" s="85" customFormat="1">
      <c r="I355" s="97"/>
    </row>
    <row r="356" spans="9:9" s="85" customFormat="1">
      <c r="I356" s="97"/>
    </row>
    <row r="357" spans="9:9" s="85" customFormat="1">
      <c r="I357" s="97"/>
    </row>
    <row r="358" spans="9:9" s="85" customFormat="1">
      <c r="I358" s="97"/>
    </row>
    <row r="359" spans="9:9" s="85" customFormat="1">
      <c r="I359" s="97"/>
    </row>
    <row r="360" spans="9:9" s="85" customFormat="1">
      <c r="I360" s="97"/>
    </row>
    <row r="361" spans="9:9" s="85" customFormat="1">
      <c r="I361" s="97"/>
    </row>
    <row r="362" spans="9:9" s="85" customFormat="1">
      <c r="I362" s="97"/>
    </row>
    <row r="363" spans="9:9" s="85" customFormat="1">
      <c r="I363" s="97"/>
    </row>
    <row r="364" spans="9:9" s="85" customFormat="1">
      <c r="I364" s="97"/>
    </row>
    <row r="365" spans="9:9" s="85" customFormat="1">
      <c r="I365" s="97"/>
    </row>
    <row r="366" spans="9:9" s="85" customFormat="1">
      <c r="I366" s="97"/>
    </row>
    <row r="367" spans="9:9" s="85" customFormat="1">
      <c r="I367" s="97"/>
    </row>
    <row r="368" spans="9:9" s="85" customFormat="1">
      <c r="I368" s="97"/>
    </row>
    <row r="369" spans="9:9" s="85" customFormat="1">
      <c r="I369" s="97"/>
    </row>
    <row r="370" spans="9:9" s="85" customFormat="1">
      <c r="I370" s="97"/>
    </row>
    <row r="371" spans="9:9" s="85" customFormat="1">
      <c r="I371" s="97"/>
    </row>
    <row r="372" spans="9:9" s="85" customFormat="1">
      <c r="I372" s="97"/>
    </row>
    <row r="373" spans="9:9" s="85" customFormat="1">
      <c r="I373" s="97"/>
    </row>
    <row r="374" spans="9:9" s="85" customFormat="1">
      <c r="I374" s="97"/>
    </row>
    <row r="375" spans="9:9" s="85" customFormat="1">
      <c r="I375" s="97"/>
    </row>
    <row r="376" spans="9:9" s="85" customFormat="1">
      <c r="I376" s="97"/>
    </row>
    <row r="377" spans="9:9" s="85" customFormat="1">
      <c r="I377" s="97"/>
    </row>
    <row r="378" spans="9:9" s="85" customFormat="1">
      <c r="I378" s="97"/>
    </row>
    <row r="379" spans="9:9" s="85" customFormat="1">
      <c r="I379" s="97"/>
    </row>
    <row r="380" spans="9:9" s="85" customFormat="1">
      <c r="I380" s="97"/>
    </row>
    <row r="381" spans="9:9" s="85" customFormat="1">
      <c r="I381" s="97"/>
    </row>
    <row r="382" spans="9:9" s="85" customFormat="1">
      <c r="I382" s="97"/>
    </row>
    <row r="383" spans="9:9" s="85" customFormat="1">
      <c r="I383" s="97"/>
    </row>
    <row r="384" spans="9:9" s="85" customFormat="1">
      <c r="I384" s="97"/>
    </row>
    <row r="385" spans="9:9" s="85" customFormat="1">
      <c r="I385" s="97"/>
    </row>
    <row r="386" spans="9:9" s="85" customFormat="1">
      <c r="I386" s="97"/>
    </row>
    <row r="387" spans="9:9" s="85" customFormat="1">
      <c r="I387" s="97"/>
    </row>
    <row r="388" spans="9:9" s="85" customFormat="1">
      <c r="I388" s="97"/>
    </row>
    <row r="389" spans="9:9" s="85" customFormat="1">
      <c r="I389" s="97"/>
    </row>
    <row r="390" spans="9:9" s="85" customFormat="1">
      <c r="I390" s="97"/>
    </row>
    <row r="391" spans="9:9" s="85" customFormat="1">
      <c r="I391" s="97"/>
    </row>
    <row r="392" spans="9:9" s="85" customFormat="1">
      <c r="I392" s="97"/>
    </row>
    <row r="393" spans="9:9" s="85" customFormat="1">
      <c r="I393" s="97"/>
    </row>
    <row r="394" spans="9:9" s="85" customFormat="1">
      <c r="I394" s="97"/>
    </row>
    <row r="395" spans="9:9" s="85" customFormat="1">
      <c r="I395" s="97"/>
    </row>
    <row r="396" spans="9:9" s="85" customFormat="1">
      <c r="I396" s="97"/>
    </row>
    <row r="397" spans="9:9" s="85" customFormat="1">
      <c r="I397" s="97"/>
    </row>
    <row r="398" spans="9:9" s="85" customFormat="1">
      <c r="I398" s="97"/>
    </row>
    <row r="399" spans="9:9" s="85" customFormat="1">
      <c r="I399" s="97"/>
    </row>
    <row r="400" spans="9:9" s="85" customFormat="1">
      <c r="I400" s="97"/>
    </row>
    <row r="401" spans="9:9" s="85" customFormat="1">
      <c r="I401" s="97"/>
    </row>
    <row r="402" spans="9:9" s="85" customFormat="1">
      <c r="I402" s="97"/>
    </row>
    <row r="403" spans="9:9" s="85" customFormat="1">
      <c r="I403" s="97"/>
    </row>
    <row r="404" spans="9:9" s="85" customFormat="1">
      <c r="I404" s="97"/>
    </row>
    <row r="405" spans="9:9" s="85" customFormat="1">
      <c r="I405" s="97"/>
    </row>
    <row r="406" spans="9:9" s="85" customFormat="1">
      <c r="I406" s="97"/>
    </row>
    <row r="407" spans="9:9" s="85" customFormat="1">
      <c r="I407" s="97"/>
    </row>
    <row r="408" spans="9:9" s="85" customFormat="1">
      <c r="I408" s="97"/>
    </row>
    <row r="409" spans="9:9" s="85" customFormat="1">
      <c r="I409" s="97"/>
    </row>
    <row r="410" spans="9:9" s="85" customFormat="1">
      <c r="I410" s="97"/>
    </row>
    <row r="411" spans="9:9" s="85" customFormat="1">
      <c r="I411" s="97"/>
    </row>
    <row r="412" spans="9:9" s="85" customFormat="1">
      <c r="I412" s="97"/>
    </row>
    <row r="413" spans="9:9" s="85" customFormat="1">
      <c r="I413" s="97"/>
    </row>
    <row r="414" spans="9:9" s="85" customFormat="1">
      <c r="I414" s="97"/>
    </row>
    <row r="415" spans="9:9" s="85" customFormat="1">
      <c r="I415" s="97"/>
    </row>
    <row r="416" spans="9:9" s="85" customFormat="1">
      <c r="I416" s="97"/>
    </row>
    <row r="417" spans="9:9" s="85" customFormat="1">
      <c r="I417" s="97"/>
    </row>
    <row r="418" spans="9:9" s="85" customFormat="1">
      <c r="I418" s="97"/>
    </row>
    <row r="419" spans="9:9" s="85" customFormat="1">
      <c r="I419" s="97"/>
    </row>
    <row r="420" spans="9:9" s="85" customFormat="1">
      <c r="I420" s="97"/>
    </row>
    <row r="421" spans="9:9" s="85" customFormat="1">
      <c r="I421" s="97"/>
    </row>
    <row r="422" spans="9:9" s="85" customFormat="1">
      <c r="I422" s="97"/>
    </row>
    <row r="423" spans="9:9" s="85" customFormat="1">
      <c r="I423" s="97"/>
    </row>
    <row r="424" spans="9:9" s="85" customFormat="1">
      <c r="I424" s="97"/>
    </row>
    <row r="425" spans="9:9" s="85" customFormat="1">
      <c r="I425" s="97"/>
    </row>
    <row r="426" spans="9:9" s="85" customFormat="1">
      <c r="I426" s="97"/>
    </row>
    <row r="427" spans="9:9" s="85" customFormat="1">
      <c r="I427" s="97"/>
    </row>
    <row r="428" spans="9:9" s="85" customFormat="1">
      <c r="I428" s="97"/>
    </row>
    <row r="429" spans="9:9" s="85" customFormat="1">
      <c r="I429" s="97"/>
    </row>
    <row r="430" spans="9:9" s="85" customFormat="1">
      <c r="I430" s="97"/>
    </row>
    <row r="431" spans="9:9" s="85" customFormat="1">
      <c r="I431" s="97"/>
    </row>
    <row r="432" spans="9:9" s="85" customFormat="1">
      <c r="I432" s="97"/>
    </row>
    <row r="433" spans="9:9" s="85" customFormat="1">
      <c r="I433" s="97"/>
    </row>
    <row r="434" spans="9:9" s="85" customFormat="1">
      <c r="I434" s="97"/>
    </row>
    <row r="435" spans="9:9" s="85" customFormat="1">
      <c r="I435" s="97"/>
    </row>
    <row r="436" spans="9:9" s="85" customFormat="1">
      <c r="I436" s="97"/>
    </row>
    <row r="437" spans="9:9" s="85" customFormat="1">
      <c r="I437" s="97"/>
    </row>
    <row r="438" spans="9:9" s="85" customFormat="1">
      <c r="I438" s="97"/>
    </row>
    <row r="439" spans="9:9" s="85" customFormat="1">
      <c r="I439" s="97"/>
    </row>
    <row r="440" spans="9:9" s="85" customFormat="1">
      <c r="I440" s="97"/>
    </row>
    <row r="441" spans="9:9" s="85" customFormat="1">
      <c r="I441" s="97"/>
    </row>
    <row r="442" spans="9:9" s="85" customFormat="1">
      <c r="I442" s="97"/>
    </row>
    <row r="443" spans="9:9" s="85" customFormat="1">
      <c r="I443" s="97"/>
    </row>
    <row r="444" spans="9:9" s="85" customFormat="1">
      <c r="I444" s="97"/>
    </row>
    <row r="445" spans="9:9" s="85" customFormat="1">
      <c r="I445" s="97"/>
    </row>
    <row r="446" spans="9:9" s="85" customFormat="1">
      <c r="I446" s="97"/>
    </row>
    <row r="447" spans="9:9" s="85" customFormat="1">
      <c r="I447" s="97"/>
    </row>
    <row r="448" spans="9:9" s="85" customFormat="1">
      <c r="I448" s="97"/>
    </row>
    <row r="449" spans="9:9" s="85" customFormat="1">
      <c r="I449" s="97"/>
    </row>
    <row r="450" spans="9:9" s="85" customFormat="1">
      <c r="I450" s="97"/>
    </row>
    <row r="451" spans="9:9" s="85" customFormat="1">
      <c r="I451" s="97"/>
    </row>
    <row r="452" spans="9:9" s="85" customFormat="1">
      <c r="I452" s="97"/>
    </row>
    <row r="453" spans="9:9" s="85" customFormat="1">
      <c r="I453" s="97"/>
    </row>
    <row r="454" spans="9:9" s="85" customFormat="1">
      <c r="I454" s="97"/>
    </row>
    <row r="455" spans="9:9" s="85" customFormat="1">
      <c r="I455" s="97"/>
    </row>
    <row r="456" spans="9:9" s="85" customFormat="1">
      <c r="I456" s="97"/>
    </row>
    <row r="457" spans="9:9" s="85" customFormat="1">
      <c r="I457" s="97"/>
    </row>
    <row r="458" spans="9:9" s="85" customFormat="1">
      <c r="I458" s="97"/>
    </row>
    <row r="459" spans="9:9" s="85" customFormat="1">
      <c r="I459" s="97"/>
    </row>
    <row r="460" spans="9:9" s="85" customFormat="1">
      <c r="I460" s="97"/>
    </row>
    <row r="461" spans="9:9" s="85" customFormat="1">
      <c r="I461" s="97"/>
    </row>
    <row r="462" spans="9:9" s="85" customFormat="1">
      <c r="I462" s="97"/>
    </row>
    <row r="463" spans="9:9" s="85" customFormat="1">
      <c r="I463" s="97"/>
    </row>
    <row r="464" spans="9:9" s="85" customFormat="1">
      <c r="I464" s="97"/>
    </row>
    <row r="465" spans="1:35" s="85" customFormat="1">
      <c r="I465" s="97"/>
    </row>
    <row r="466" spans="1:35" s="85" customFormat="1">
      <c r="I466" s="97"/>
    </row>
    <row r="467" spans="1:35" s="85" customFormat="1">
      <c r="I467" s="97"/>
    </row>
    <row r="468" spans="1:35" s="85" customFormat="1">
      <c r="I468" s="97"/>
    </row>
    <row r="469" spans="1:35" s="85" customFormat="1">
      <c r="I469" s="97"/>
    </row>
    <row r="470" spans="1:35" s="85" customFormat="1">
      <c r="I470" s="97"/>
    </row>
    <row r="471" spans="1:35" s="85" customFormat="1">
      <c r="I471" s="97"/>
    </row>
    <row r="472" spans="1:35" s="85" customFormat="1">
      <c r="I472" s="97"/>
    </row>
    <row r="473" spans="1:35" s="85" customFormat="1">
      <c r="I473" s="97"/>
    </row>
    <row r="474" spans="1:35" s="85" customFormat="1">
      <c r="I474" s="97"/>
    </row>
    <row r="475" spans="1:35" s="85" customFormat="1">
      <c r="I475" s="97"/>
    </row>
    <row r="476" spans="1:35" s="85" customFormat="1">
      <c r="I476" s="97"/>
    </row>
    <row r="477" spans="1:35" s="85" customFormat="1">
      <c r="I477" s="97"/>
    </row>
    <row r="478" spans="1:35" s="85" customFormat="1">
      <c r="I478" s="97"/>
    </row>
    <row r="479" spans="1:35" s="85" customFormat="1">
      <c r="I479" s="97"/>
    </row>
    <row r="480" spans="1:35">
      <c r="A480" s="31"/>
      <c r="B480" s="31"/>
      <c r="C480" s="31"/>
      <c r="D480" s="31"/>
      <c r="E480" s="31"/>
      <c r="F480" s="31"/>
      <c r="G480" s="31"/>
      <c r="H480" s="31"/>
      <c r="I480" s="97"/>
      <c r="J480" s="31"/>
      <c r="K480" s="31"/>
      <c r="L480" s="31"/>
      <c r="M480" s="31"/>
      <c r="N480" s="31"/>
      <c r="O480" s="31"/>
      <c r="P480" s="31"/>
      <c r="Q480" s="31"/>
      <c r="S480" s="31"/>
      <c r="T480" s="31"/>
      <c r="U480" s="31"/>
      <c r="V480" s="31"/>
      <c r="W480" s="31"/>
      <c r="X480" s="31"/>
      <c r="Y480" s="31"/>
      <c r="Z480" s="31"/>
      <c r="AA480" s="31"/>
      <c r="AB480" s="31"/>
      <c r="AC480" s="31"/>
      <c r="AD480" s="31"/>
      <c r="AE480" s="31"/>
      <c r="AF480" s="31"/>
      <c r="AG480" s="31"/>
      <c r="AH480" s="31"/>
      <c r="AI480" s="31"/>
    </row>
    <row r="481" spans="1:35">
      <c r="A481" s="31"/>
      <c r="B481" s="31"/>
      <c r="C481" s="31"/>
      <c r="D481" s="31"/>
      <c r="E481" s="31"/>
      <c r="F481" s="31"/>
      <c r="G481" s="31"/>
      <c r="H481" s="31"/>
      <c r="I481" s="97"/>
      <c r="J481" s="31"/>
      <c r="K481" s="31"/>
      <c r="L481" s="31"/>
      <c r="M481" s="31"/>
      <c r="N481" s="31"/>
      <c r="O481" s="31"/>
      <c r="P481" s="31"/>
      <c r="Q481" s="31"/>
      <c r="S481" s="31"/>
      <c r="T481" s="31"/>
      <c r="U481" s="31"/>
      <c r="V481" s="31"/>
      <c r="W481" s="31"/>
      <c r="X481" s="31"/>
      <c r="Y481" s="31"/>
      <c r="Z481" s="31"/>
      <c r="AA481" s="31"/>
      <c r="AB481" s="31"/>
      <c r="AC481" s="31"/>
      <c r="AD481" s="31"/>
      <c r="AE481" s="31"/>
      <c r="AF481" s="31"/>
      <c r="AG481" s="31"/>
      <c r="AH481" s="31"/>
      <c r="AI481" s="31"/>
    </row>
    <row r="482" spans="1:35">
      <c r="A482" s="31"/>
      <c r="B482" s="31"/>
      <c r="C482" s="31"/>
      <c r="D482" s="31"/>
      <c r="E482" s="31"/>
      <c r="F482" s="31"/>
      <c r="G482" s="31"/>
      <c r="H482" s="31"/>
      <c r="I482" s="97"/>
      <c r="J482" s="31"/>
      <c r="K482" s="31"/>
      <c r="L482" s="31"/>
      <c r="M482" s="31"/>
      <c r="N482" s="31"/>
      <c r="O482" s="31"/>
      <c r="P482" s="31"/>
      <c r="Q482" s="31"/>
      <c r="S482" s="31"/>
      <c r="T482" s="31"/>
      <c r="U482" s="31"/>
      <c r="V482" s="31"/>
      <c r="W482" s="31"/>
      <c r="X482" s="31"/>
      <c r="Y482" s="31"/>
      <c r="Z482" s="31"/>
      <c r="AA482" s="31"/>
      <c r="AB482" s="31"/>
      <c r="AC482" s="31"/>
      <c r="AD482" s="31"/>
      <c r="AE482" s="31"/>
      <c r="AF482" s="31"/>
      <c r="AG482" s="31"/>
      <c r="AH482" s="31"/>
      <c r="AI482" s="31"/>
    </row>
    <row r="483" spans="1:35">
      <c r="A483" s="31"/>
      <c r="B483" s="31"/>
      <c r="C483" s="31"/>
      <c r="D483" s="31"/>
      <c r="E483" s="31"/>
      <c r="F483" s="31"/>
      <c r="G483" s="31"/>
      <c r="H483" s="31"/>
      <c r="I483" s="97"/>
      <c r="J483" s="31"/>
      <c r="K483" s="31"/>
      <c r="L483" s="31"/>
      <c r="M483" s="31"/>
      <c r="N483" s="31"/>
      <c r="O483" s="31"/>
      <c r="P483" s="31"/>
      <c r="Q483" s="31"/>
      <c r="S483" s="31"/>
      <c r="T483" s="31"/>
      <c r="U483" s="31"/>
      <c r="V483" s="31"/>
      <c r="W483" s="31"/>
      <c r="X483" s="31"/>
      <c r="Y483" s="31"/>
      <c r="Z483" s="31"/>
      <c r="AA483" s="31"/>
      <c r="AB483" s="31"/>
      <c r="AC483" s="31"/>
      <c r="AD483" s="31"/>
      <c r="AE483" s="31"/>
      <c r="AF483" s="31"/>
      <c r="AG483" s="31"/>
      <c r="AH483" s="31"/>
      <c r="AI483" s="31"/>
    </row>
    <row r="484" spans="1:35">
      <c r="A484" s="31"/>
      <c r="B484" s="31"/>
      <c r="C484" s="31"/>
      <c r="D484" s="31"/>
      <c r="E484" s="31"/>
      <c r="F484" s="31"/>
      <c r="G484" s="31"/>
      <c r="H484" s="31"/>
      <c r="I484" s="97"/>
      <c r="J484" s="31"/>
      <c r="K484" s="31"/>
      <c r="L484" s="31"/>
      <c r="M484" s="31"/>
      <c r="N484" s="31"/>
      <c r="O484" s="31"/>
      <c r="P484" s="31"/>
      <c r="Q484" s="31"/>
      <c r="S484" s="31"/>
      <c r="T484" s="31"/>
      <c r="U484" s="31"/>
      <c r="V484" s="31"/>
      <c r="W484" s="31"/>
      <c r="X484" s="31"/>
      <c r="Y484" s="31"/>
      <c r="Z484" s="31"/>
      <c r="AA484" s="31"/>
      <c r="AB484" s="31"/>
      <c r="AC484" s="31"/>
      <c r="AD484" s="31"/>
      <c r="AE484" s="31"/>
      <c r="AF484" s="31"/>
      <c r="AG484" s="31"/>
      <c r="AH484" s="31"/>
      <c r="AI484" s="31"/>
    </row>
    <row r="485" spans="1:35">
      <c r="A485" s="31"/>
      <c r="B485" s="31"/>
      <c r="C485" s="31"/>
      <c r="D485" s="31"/>
      <c r="E485" s="31"/>
      <c r="F485" s="31"/>
      <c r="G485" s="31"/>
      <c r="H485" s="31"/>
      <c r="I485" s="97"/>
      <c r="J485" s="31"/>
      <c r="K485" s="31"/>
      <c r="L485" s="31"/>
      <c r="M485" s="31"/>
      <c r="N485" s="31"/>
      <c r="O485" s="31"/>
      <c r="P485" s="31"/>
      <c r="Q485" s="31"/>
      <c r="S485" s="31"/>
      <c r="T485" s="31"/>
      <c r="U485" s="31"/>
      <c r="V485" s="31"/>
      <c r="W485" s="31"/>
      <c r="X485" s="31"/>
      <c r="Y485" s="31"/>
      <c r="Z485" s="31"/>
      <c r="AA485" s="31"/>
      <c r="AB485" s="31"/>
      <c r="AC485" s="31"/>
      <c r="AD485" s="31"/>
      <c r="AE485" s="31"/>
      <c r="AF485" s="31"/>
      <c r="AG485" s="31"/>
      <c r="AH485" s="31"/>
      <c r="AI485" s="31"/>
    </row>
    <row r="486" spans="1:35">
      <c r="A486" s="31"/>
      <c r="B486" s="31"/>
      <c r="C486" s="31"/>
      <c r="D486" s="31"/>
      <c r="E486" s="31"/>
      <c r="F486" s="31"/>
      <c r="G486" s="31"/>
      <c r="H486" s="31"/>
      <c r="I486" s="97"/>
      <c r="J486" s="31"/>
      <c r="K486" s="31"/>
      <c r="L486" s="31"/>
      <c r="M486" s="31"/>
      <c r="N486" s="31"/>
      <c r="O486" s="31"/>
      <c r="P486" s="31"/>
      <c r="Q486" s="31"/>
      <c r="S486" s="31"/>
      <c r="T486" s="31"/>
      <c r="U486" s="31"/>
      <c r="V486" s="31"/>
      <c r="W486" s="31"/>
      <c r="X486" s="31"/>
      <c r="Y486" s="31"/>
      <c r="Z486" s="31"/>
      <c r="AA486" s="31"/>
      <c r="AB486" s="31"/>
      <c r="AC486" s="31"/>
      <c r="AD486" s="31"/>
      <c r="AE486" s="31"/>
      <c r="AF486" s="31"/>
      <c r="AG486" s="31"/>
      <c r="AH486" s="31"/>
      <c r="AI486" s="31"/>
    </row>
    <row r="487" spans="1:35">
      <c r="A487" s="31"/>
      <c r="B487" s="31"/>
      <c r="C487" s="31"/>
      <c r="D487" s="31"/>
      <c r="E487" s="31"/>
      <c r="F487" s="31"/>
      <c r="G487" s="31"/>
      <c r="H487" s="31"/>
      <c r="I487" s="97"/>
      <c r="J487" s="31"/>
      <c r="K487" s="31"/>
      <c r="L487" s="31"/>
      <c r="M487" s="31"/>
      <c r="N487" s="31"/>
      <c r="O487" s="31"/>
      <c r="P487" s="31"/>
      <c r="Q487" s="31"/>
      <c r="S487" s="31"/>
      <c r="T487" s="31"/>
      <c r="U487" s="31"/>
      <c r="V487" s="31"/>
      <c r="W487" s="31"/>
      <c r="X487" s="31"/>
      <c r="Y487" s="31"/>
      <c r="Z487" s="31"/>
      <c r="AA487" s="31"/>
      <c r="AB487" s="31"/>
      <c r="AC487" s="31"/>
      <c r="AD487" s="31"/>
      <c r="AE487" s="31"/>
      <c r="AF487" s="31"/>
      <c r="AG487" s="31"/>
      <c r="AH487" s="31"/>
      <c r="AI487" s="31"/>
    </row>
    <row r="488" spans="1:35">
      <c r="A488" s="31"/>
      <c r="B488" s="31"/>
      <c r="C488" s="31"/>
      <c r="D488" s="31"/>
      <c r="E488" s="31"/>
      <c r="F488" s="31"/>
      <c r="G488" s="31"/>
      <c r="H488" s="31"/>
      <c r="I488" s="97"/>
      <c r="J488" s="31"/>
      <c r="K488" s="31"/>
      <c r="L488" s="31"/>
      <c r="M488" s="31"/>
      <c r="N488" s="31"/>
      <c r="O488" s="31"/>
      <c r="P488" s="31"/>
      <c r="Q488" s="31"/>
      <c r="S488" s="31"/>
      <c r="T488" s="31"/>
      <c r="U488" s="31"/>
      <c r="V488" s="31"/>
      <c r="W488" s="31"/>
      <c r="X488" s="31"/>
      <c r="Y488" s="31"/>
      <c r="Z488" s="31"/>
      <c r="AA488" s="31"/>
      <c r="AB488" s="31"/>
      <c r="AC488" s="31"/>
      <c r="AD488" s="31"/>
      <c r="AE488" s="31"/>
      <c r="AF488" s="31"/>
      <c r="AG488" s="31"/>
      <c r="AH488" s="31"/>
      <c r="AI488" s="31"/>
    </row>
    <row r="489" spans="1:35">
      <c r="A489" s="31"/>
      <c r="B489" s="31"/>
      <c r="C489" s="31"/>
      <c r="D489" s="31"/>
      <c r="E489" s="31"/>
      <c r="F489" s="31"/>
      <c r="G489" s="31"/>
      <c r="H489" s="31"/>
      <c r="I489" s="97"/>
      <c r="J489" s="31"/>
      <c r="K489" s="31"/>
      <c r="L489" s="31"/>
      <c r="M489" s="31"/>
      <c r="N489" s="31"/>
      <c r="O489" s="31"/>
      <c r="P489" s="31"/>
      <c r="Q489" s="31"/>
      <c r="S489" s="31"/>
      <c r="T489" s="31"/>
      <c r="U489" s="31"/>
      <c r="V489" s="31"/>
      <c r="W489" s="31"/>
      <c r="X489" s="31"/>
      <c r="Y489" s="31"/>
      <c r="Z489" s="31"/>
      <c r="AA489" s="31"/>
      <c r="AB489" s="31"/>
      <c r="AC489" s="31"/>
      <c r="AD489" s="31"/>
      <c r="AE489" s="31"/>
      <c r="AF489" s="31"/>
      <c r="AG489" s="31"/>
      <c r="AH489" s="31"/>
      <c r="AI489" s="31"/>
    </row>
    <row r="490" spans="1:35">
      <c r="A490" s="31"/>
      <c r="B490" s="31"/>
      <c r="C490" s="31"/>
      <c r="D490" s="31"/>
      <c r="E490" s="31"/>
      <c r="F490" s="31"/>
      <c r="G490" s="31"/>
      <c r="H490" s="31"/>
      <c r="I490" s="97"/>
      <c r="J490" s="31"/>
      <c r="K490" s="31"/>
      <c r="L490" s="31"/>
      <c r="M490" s="31"/>
      <c r="N490" s="31"/>
      <c r="O490" s="31"/>
      <c r="P490" s="31"/>
      <c r="Q490" s="31"/>
      <c r="S490" s="31"/>
      <c r="T490" s="31"/>
      <c r="U490" s="31"/>
      <c r="V490" s="31"/>
      <c r="W490" s="31"/>
      <c r="X490" s="31"/>
      <c r="Y490" s="31"/>
      <c r="Z490" s="31"/>
      <c r="AA490" s="31"/>
      <c r="AB490" s="31"/>
      <c r="AC490" s="31"/>
      <c r="AD490" s="31"/>
      <c r="AE490" s="31"/>
      <c r="AF490" s="31"/>
      <c r="AG490" s="31"/>
      <c r="AH490" s="31"/>
      <c r="AI490" s="31"/>
    </row>
    <row r="491" spans="1:35">
      <c r="A491" s="31"/>
      <c r="B491" s="31"/>
      <c r="C491" s="31"/>
      <c r="D491" s="31"/>
      <c r="E491" s="31"/>
      <c r="F491" s="31"/>
      <c r="G491" s="31"/>
      <c r="H491" s="31"/>
      <c r="I491" s="97"/>
      <c r="J491" s="31"/>
      <c r="K491" s="31"/>
      <c r="L491" s="31"/>
      <c r="M491" s="31"/>
      <c r="N491" s="31"/>
      <c r="O491" s="31"/>
      <c r="P491" s="31"/>
      <c r="Q491" s="31"/>
      <c r="S491" s="31"/>
      <c r="T491" s="31"/>
      <c r="U491" s="31"/>
      <c r="V491" s="31"/>
      <c r="W491" s="31"/>
      <c r="X491" s="31"/>
      <c r="Y491" s="31"/>
      <c r="Z491" s="31"/>
      <c r="AA491" s="31"/>
      <c r="AB491" s="31"/>
      <c r="AC491" s="31"/>
      <c r="AD491" s="31"/>
      <c r="AE491" s="31"/>
      <c r="AF491" s="31"/>
      <c r="AG491" s="31"/>
      <c r="AH491" s="31"/>
      <c r="AI491" s="31"/>
    </row>
    <row r="492" spans="1:35">
      <c r="A492" s="31"/>
      <c r="B492" s="31"/>
      <c r="C492" s="31"/>
      <c r="D492" s="31"/>
      <c r="E492" s="31"/>
      <c r="F492" s="31"/>
      <c r="G492" s="31"/>
      <c r="H492" s="31"/>
      <c r="I492" s="97"/>
      <c r="J492" s="31"/>
      <c r="K492" s="31"/>
      <c r="L492" s="31"/>
      <c r="M492" s="31"/>
      <c r="N492" s="31"/>
      <c r="O492" s="31"/>
      <c r="P492" s="31"/>
      <c r="Q492" s="31"/>
      <c r="S492" s="31"/>
      <c r="T492" s="31"/>
      <c r="U492" s="31"/>
      <c r="V492" s="31"/>
      <c r="W492" s="31"/>
      <c r="X492" s="31"/>
      <c r="Y492" s="31"/>
      <c r="Z492" s="31"/>
      <c r="AA492" s="31"/>
      <c r="AB492" s="31"/>
      <c r="AC492" s="31"/>
      <c r="AD492" s="31"/>
      <c r="AE492" s="31"/>
      <c r="AF492" s="31"/>
      <c r="AG492" s="31"/>
      <c r="AH492" s="31"/>
      <c r="AI492" s="31"/>
    </row>
    <row r="493" spans="1:35">
      <c r="A493" s="31"/>
      <c r="B493" s="31"/>
      <c r="C493" s="31"/>
      <c r="D493" s="31"/>
      <c r="E493" s="31"/>
      <c r="F493" s="31"/>
      <c r="G493" s="31"/>
      <c r="H493" s="31"/>
      <c r="I493" s="97"/>
      <c r="J493" s="31"/>
      <c r="K493" s="31"/>
      <c r="L493" s="31"/>
      <c r="M493" s="31"/>
      <c r="N493" s="31"/>
      <c r="O493" s="31"/>
      <c r="P493" s="31"/>
      <c r="Q493" s="31"/>
      <c r="S493" s="31"/>
      <c r="T493" s="31"/>
      <c r="U493" s="31"/>
      <c r="V493" s="31"/>
      <c r="W493" s="31"/>
      <c r="X493" s="31"/>
      <c r="Y493" s="31"/>
      <c r="Z493" s="31"/>
      <c r="AA493" s="31"/>
      <c r="AB493" s="31"/>
      <c r="AC493" s="31"/>
      <c r="AD493" s="31"/>
      <c r="AE493" s="31"/>
      <c r="AF493" s="31"/>
      <c r="AG493" s="31"/>
      <c r="AH493" s="31"/>
      <c r="AI493" s="31"/>
    </row>
    <row r="494" spans="1:35">
      <c r="A494" s="31"/>
      <c r="B494" s="31"/>
      <c r="C494" s="31"/>
      <c r="D494" s="31"/>
      <c r="E494" s="31"/>
      <c r="F494" s="31"/>
      <c r="G494" s="31"/>
      <c r="H494" s="31"/>
      <c r="I494" s="97"/>
      <c r="J494" s="31"/>
      <c r="K494" s="31"/>
      <c r="L494" s="31"/>
      <c r="M494" s="31"/>
      <c r="N494" s="31"/>
      <c r="O494" s="31"/>
      <c r="P494" s="31"/>
      <c r="Q494" s="31"/>
      <c r="S494" s="31"/>
      <c r="T494" s="31"/>
      <c r="U494" s="31"/>
      <c r="V494" s="31"/>
      <c r="W494" s="31"/>
      <c r="X494" s="31"/>
      <c r="Y494" s="31"/>
      <c r="Z494" s="31"/>
      <c r="AA494" s="31"/>
      <c r="AB494" s="31"/>
      <c r="AC494" s="31"/>
      <c r="AD494" s="31"/>
      <c r="AE494" s="31"/>
      <c r="AF494" s="31"/>
      <c r="AG494" s="31"/>
      <c r="AH494" s="31"/>
      <c r="AI494" s="31"/>
    </row>
    <row r="495" spans="1:35">
      <c r="A495" s="31"/>
      <c r="B495" s="31"/>
      <c r="C495" s="31"/>
      <c r="D495" s="31"/>
      <c r="E495" s="31"/>
      <c r="F495" s="31"/>
      <c r="G495" s="31"/>
      <c r="H495" s="31"/>
      <c r="I495" s="97"/>
      <c r="J495" s="31"/>
      <c r="K495" s="31"/>
      <c r="L495" s="31"/>
      <c r="M495" s="31"/>
      <c r="N495" s="31"/>
      <c r="O495" s="31"/>
      <c r="P495" s="31"/>
      <c r="Q495" s="31"/>
      <c r="S495" s="31"/>
      <c r="T495" s="31"/>
      <c r="U495" s="31"/>
      <c r="V495" s="31"/>
      <c r="W495" s="31"/>
      <c r="X495" s="31"/>
      <c r="Y495" s="31"/>
      <c r="Z495" s="31"/>
      <c r="AA495" s="31"/>
      <c r="AB495" s="31"/>
      <c r="AC495" s="31"/>
      <c r="AD495" s="31"/>
      <c r="AE495" s="31"/>
      <c r="AF495" s="31"/>
      <c r="AG495" s="31"/>
      <c r="AH495" s="31"/>
      <c r="AI495" s="31"/>
    </row>
    <row r="496" spans="1:35">
      <c r="A496" s="31"/>
      <c r="B496" s="31"/>
      <c r="C496" s="31"/>
      <c r="D496" s="31"/>
      <c r="E496" s="31"/>
      <c r="F496" s="31"/>
      <c r="G496" s="31"/>
      <c r="H496" s="31"/>
      <c r="I496" s="97"/>
      <c r="J496" s="31"/>
      <c r="K496" s="31"/>
      <c r="L496" s="31"/>
      <c r="M496" s="31"/>
      <c r="N496" s="31"/>
      <c r="O496" s="31"/>
      <c r="P496" s="31"/>
      <c r="Q496" s="31"/>
      <c r="S496" s="31"/>
      <c r="T496" s="31"/>
      <c r="U496" s="31"/>
      <c r="V496" s="31"/>
      <c r="W496" s="31"/>
      <c r="X496" s="31"/>
      <c r="Y496" s="31"/>
      <c r="Z496" s="31"/>
      <c r="AA496" s="31"/>
      <c r="AB496" s="31"/>
      <c r="AC496" s="31"/>
      <c r="AD496" s="31"/>
      <c r="AE496" s="31"/>
      <c r="AF496" s="31"/>
      <c r="AG496" s="31"/>
      <c r="AH496" s="31"/>
      <c r="AI496" s="31"/>
    </row>
    <row r="497" spans="1:35">
      <c r="A497" s="31"/>
      <c r="B497" s="31"/>
      <c r="C497" s="31"/>
      <c r="D497" s="31"/>
      <c r="E497" s="31"/>
      <c r="F497" s="31"/>
      <c r="G497" s="31"/>
      <c r="H497" s="31"/>
      <c r="I497" s="97"/>
      <c r="J497" s="31"/>
      <c r="K497" s="31"/>
      <c r="L497" s="31"/>
      <c r="M497" s="31"/>
      <c r="N497" s="31"/>
      <c r="O497" s="31"/>
      <c r="P497" s="31"/>
      <c r="Q497" s="31"/>
      <c r="S497" s="31"/>
      <c r="T497" s="31"/>
      <c r="U497" s="31"/>
      <c r="V497" s="31"/>
      <c r="W497" s="31"/>
      <c r="X497" s="31"/>
      <c r="Y497" s="31"/>
      <c r="Z497" s="31"/>
      <c r="AA497" s="31"/>
      <c r="AB497" s="31"/>
      <c r="AC497" s="31"/>
      <c r="AD497" s="31"/>
      <c r="AE497" s="31"/>
      <c r="AF497" s="31"/>
      <c r="AG497" s="31"/>
      <c r="AH497" s="31"/>
      <c r="AI497" s="31"/>
    </row>
    <row r="498" spans="1:35">
      <c r="A498" s="31"/>
      <c r="B498" s="31"/>
      <c r="C498" s="31"/>
      <c r="D498" s="31"/>
      <c r="E498" s="31"/>
      <c r="F498" s="31"/>
      <c r="G498" s="31"/>
      <c r="H498" s="31"/>
      <c r="I498" s="97"/>
      <c r="J498" s="31"/>
      <c r="K498" s="31"/>
      <c r="L498" s="31"/>
      <c r="M498" s="31"/>
      <c r="N498" s="31"/>
      <c r="O498" s="31"/>
      <c r="P498" s="31"/>
      <c r="Q498" s="31"/>
      <c r="S498" s="31"/>
      <c r="T498" s="31"/>
      <c r="U498" s="31"/>
      <c r="V498" s="31"/>
      <c r="W498" s="31"/>
      <c r="X498" s="31"/>
      <c r="Y498" s="31"/>
      <c r="Z498" s="31"/>
      <c r="AA498" s="31"/>
      <c r="AB498" s="31"/>
      <c r="AC498" s="31"/>
      <c r="AD498" s="31"/>
      <c r="AE498" s="31"/>
      <c r="AF498" s="31"/>
      <c r="AG498" s="31"/>
      <c r="AH498" s="31"/>
      <c r="AI498" s="31"/>
    </row>
    <row r="499" spans="1:35">
      <c r="A499" s="31"/>
      <c r="B499" s="31"/>
      <c r="C499" s="31"/>
      <c r="D499" s="31"/>
      <c r="E499" s="31"/>
      <c r="F499" s="31"/>
      <c r="G499" s="31"/>
      <c r="H499" s="31"/>
      <c r="I499" s="97"/>
      <c r="J499" s="31"/>
      <c r="K499" s="31"/>
      <c r="L499" s="31"/>
      <c r="M499" s="31"/>
      <c r="N499" s="31"/>
      <c r="O499" s="31"/>
      <c r="P499" s="31"/>
      <c r="Q499" s="31"/>
      <c r="S499" s="31"/>
      <c r="T499" s="31"/>
      <c r="U499" s="31"/>
      <c r="V499" s="31"/>
      <c r="W499" s="31"/>
      <c r="X499" s="31"/>
      <c r="Y499" s="31"/>
      <c r="Z499" s="31"/>
      <c r="AA499" s="31"/>
      <c r="AB499" s="31"/>
      <c r="AC499" s="31"/>
      <c r="AD499" s="31"/>
      <c r="AE499" s="31"/>
      <c r="AF499" s="31"/>
      <c r="AG499" s="31"/>
      <c r="AH499" s="31"/>
      <c r="AI499" s="31"/>
    </row>
    <row r="500" spans="1:35">
      <c r="A500" s="31"/>
      <c r="B500" s="31"/>
      <c r="C500" s="31"/>
      <c r="D500" s="31"/>
      <c r="E500" s="31"/>
      <c r="F500" s="31"/>
      <c r="G500" s="31"/>
      <c r="H500" s="31"/>
      <c r="I500" s="97"/>
      <c r="J500" s="31"/>
      <c r="K500" s="31"/>
      <c r="L500" s="31"/>
      <c r="M500" s="31"/>
      <c r="N500" s="31"/>
      <c r="O500" s="31"/>
      <c r="P500" s="31"/>
      <c r="Q500" s="31"/>
      <c r="S500" s="31"/>
      <c r="T500" s="31"/>
      <c r="U500" s="31"/>
      <c r="V500" s="31"/>
      <c r="W500" s="31"/>
      <c r="X500" s="31"/>
      <c r="Y500" s="31"/>
      <c r="Z500" s="31"/>
      <c r="AA500" s="31"/>
      <c r="AB500" s="31"/>
      <c r="AC500" s="31"/>
      <c r="AD500" s="31"/>
      <c r="AE500" s="31"/>
      <c r="AF500" s="31"/>
      <c r="AG500" s="31"/>
      <c r="AH500" s="31"/>
      <c r="AI500" s="31"/>
    </row>
    <row r="501" spans="1:35">
      <c r="A501" s="31"/>
      <c r="B501" s="31"/>
      <c r="C501" s="31"/>
      <c r="D501" s="31"/>
      <c r="E501" s="31"/>
      <c r="F501" s="31"/>
      <c r="G501" s="31"/>
      <c r="H501" s="31"/>
      <c r="I501" s="97"/>
      <c r="J501" s="31"/>
      <c r="K501" s="31"/>
      <c r="L501" s="31"/>
      <c r="M501" s="31"/>
      <c r="N501" s="31"/>
      <c r="O501" s="31"/>
      <c r="P501" s="31"/>
      <c r="Q501" s="31"/>
      <c r="S501" s="31"/>
      <c r="T501" s="31"/>
      <c r="U501" s="31"/>
      <c r="V501" s="31"/>
      <c r="W501" s="31"/>
      <c r="X501" s="31"/>
      <c r="Y501" s="31"/>
      <c r="Z501" s="31"/>
      <c r="AA501" s="31"/>
      <c r="AB501" s="31"/>
      <c r="AC501" s="31"/>
      <c r="AD501" s="31"/>
      <c r="AE501" s="31"/>
      <c r="AF501" s="31"/>
      <c r="AG501" s="31"/>
      <c r="AH501" s="31"/>
      <c r="AI501" s="31"/>
    </row>
    <row r="502" spans="1:35">
      <c r="A502" s="31"/>
      <c r="B502" s="31"/>
      <c r="C502" s="31"/>
      <c r="D502" s="31"/>
      <c r="E502" s="31"/>
      <c r="F502" s="31"/>
      <c r="G502" s="31"/>
      <c r="H502" s="31"/>
      <c r="I502" s="97"/>
      <c r="J502" s="31"/>
      <c r="K502" s="31"/>
      <c r="L502" s="31"/>
      <c r="M502" s="31"/>
      <c r="N502" s="31"/>
      <c r="O502" s="31"/>
      <c r="P502" s="31"/>
      <c r="Q502" s="31"/>
      <c r="S502" s="31"/>
      <c r="T502" s="31"/>
      <c r="U502" s="31"/>
      <c r="V502" s="31"/>
      <c r="W502" s="31"/>
      <c r="X502" s="31"/>
      <c r="Y502" s="31"/>
      <c r="Z502" s="31"/>
      <c r="AA502" s="31"/>
      <c r="AB502" s="31"/>
      <c r="AC502" s="31"/>
      <c r="AD502" s="31"/>
      <c r="AE502" s="31"/>
      <c r="AF502" s="31"/>
      <c r="AG502" s="31"/>
      <c r="AH502" s="31"/>
      <c r="AI502" s="31"/>
    </row>
    <row r="503" spans="1:35">
      <c r="A503" s="31"/>
      <c r="B503" s="31"/>
      <c r="C503" s="31"/>
      <c r="D503" s="31"/>
      <c r="E503" s="31"/>
      <c r="F503" s="31"/>
      <c r="G503" s="31"/>
      <c r="H503" s="31"/>
      <c r="I503" s="97"/>
      <c r="J503" s="31"/>
      <c r="K503" s="31"/>
      <c r="L503" s="31"/>
      <c r="M503" s="31"/>
      <c r="N503" s="31"/>
      <c r="O503" s="31"/>
      <c r="P503" s="31"/>
      <c r="Q503" s="31"/>
      <c r="S503" s="31"/>
      <c r="T503" s="31"/>
      <c r="U503" s="31"/>
      <c r="V503" s="31"/>
      <c r="W503" s="31"/>
      <c r="X503" s="31"/>
      <c r="Y503" s="31"/>
      <c r="Z503" s="31"/>
      <c r="AA503" s="31"/>
      <c r="AB503" s="31"/>
      <c r="AC503" s="31"/>
      <c r="AD503" s="31"/>
      <c r="AE503" s="31"/>
      <c r="AF503" s="31"/>
      <c r="AG503" s="31"/>
      <c r="AH503" s="31"/>
      <c r="AI503" s="31"/>
    </row>
    <row r="504" spans="1:35">
      <c r="A504" s="31"/>
      <c r="B504" s="31"/>
      <c r="C504" s="31"/>
      <c r="D504" s="31"/>
      <c r="E504" s="31"/>
      <c r="F504" s="31"/>
      <c r="G504" s="31"/>
      <c r="H504" s="31"/>
      <c r="I504" s="97"/>
      <c r="J504" s="31"/>
      <c r="K504" s="31"/>
      <c r="L504" s="31"/>
      <c r="M504" s="31"/>
      <c r="N504" s="31"/>
      <c r="O504" s="31"/>
      <c r="P504" s="31"/>
      <c r="Q504" s="31"/>
      <c r="S504" s="31"/>
      <c r="T504" s="31"/>
      <c r="U504" s="31"/>
      <c r="V504" s="31"/>
      <c r="W504" s="31"/>
      <c r="X504" s="31"/>
      <c r="Y504" s="31"/>
      <c r="Z504" s="31"/>
      <c r="AA504" s="31"/>
      <c r="AB504" s="31"/>
      <c r="AC504" s="31"/>
      <c r="AD504" s="31"/>
      <c r="AE504" s="31"/>
      <c r="AF504" s="31"/>
      <c r="AG504" s="31"/>
      <c r="AH504" s="31"/>
      <c r="AI504" s="31"/>
    </row>
    <row r="505" spans="1:35">
      <c r="A505" s="31"/>
      <c r="B505" s="31"/>
      <c r="C505" s="31"/>
      <c r="D505" s="31"/>
      <c r="E505" s="31"/>
      <c r="F505" s="31"/>
      <c r="G505" s="31"/>
      <c r="H505" s="31"/>
      <c r="I505" s="97"/>
      <c r="J505" s="31"/>
      <c r="K505" s="31"/>
      <c r="L505" s="31"/>
      <c r="M505" s="31"/>
      <c r="N505" s="31"/>
      <c r="O505" s="31"/>
      <c r="P505" s="31"/>
      <c r="Q505" s="31"/>
      <c r="S505" s="31"/>
      <c r="T505" s="31"/>
      <c r="U505" s="31"/>
      <c r="V505" s="31"/>
      <c r="W505" s="31"/>
      <c r="X505" s="31"/>
      <c r="Y505" s="31"/>
      <c r="Z505" s="31"/>
      <c r="AA505" s="31"/>
      <c r="AB505" s="31"/>
      <c r="AC505" s="31"/>
      <c r="AD505" s="31"/>
      <c r="AE505" s="31"/>
      <c r="AF505" s="31"/>
      <c r="AG505" s="31"/>
      <c r="AH505" s="31"/>
      <c r="AI505" s="31"/>
    </row>
    <row r="506" spans="1:35">
      <c r="A506" s="31"/>
      <c r="B506" s="31"/>
      <c r="C506" s="31"/>
      <c r="D506" s="31"/>
      <c r="E506" s="31"/>
      <c r="F506" s="31"/>
      <c r="G506" s="31"/>
      <c r="H506" s="31"/>
      <c r="I506" s="97"/>
      <c r="J506" s="31"/>
      <c r="K506" s="31"/>
      <c r="L506" s="31"/>
      <c r="M506" s="31"/>
      <c r="N506" s="31"/>
      <c r="O506" s="31"/>
      <c r="P506" s="31"/>
      <c r="Q506" s="31"/>
      <c r="S506" s="31"/>
      <c r="T506" s="31"/>
      <c r="U506" s="31"/>
      <c r="V506" s="31"/>
      <c r="W506" s="31"/>
      <c r="X506" s="31"/>
      <c r="Y506" s="31"/>
      <c r="Z506" s="31"/>
      <c r="AA506" s="31"/>
      <c r="AB506" s="31"/>
      <c r="AC506" s="31"/>
      <c r="AD506" s="31"/>
      <c r="AE506" s="31"/>
      <c r="AF506" s="31"/>
      <c r="AG506" s="31"/>
      <c r="AH506" s="31"/>
      <c r="AI506" s="31"/>
    </row>
    <row r="507" spans="1:35">
      <c r="A507" s="31"/>
      <c r="B507" s="31"/>
      <c r="C507" s="31"/>
      <c r="D507" s="31"/>
      <c r="E507" s="31"/>
      <c r="F507" s="31"/>
      <c r="G507" s="31"/>
      <c r="H507" s="31"/>
      <c r="I507" s="97"/>
      <c r="J507" s="31"/>
      <c r="K507" s="31"/>
      <c r="L507" s="31"/>
      <c r="M507" s="31"/>
      <c r="N507" s="31"/>
      <c r="O507" s="31"/>
      <c r="P507" s="31"/>
      <c r="Q507" s="31"/>
      <c r="S507" s="31"/>
      <c r="T507" s="31"/>
      <c r="U507" s="31"/>
      <c r="V507" s="31"/>
      <c r="W507" s="31"/>
      <c r="X507" s="31"/>
      <c r="Y507" s="31"/>
      <c r="Z507" s="31"/>
      <c r="AA507" s="31"/>
      <c r="AB507" s="31"/>
      <c r="AC507" s="31"/>
      <c r="AD507" s="31"/>
      <c r="AE507" s="31"/>
      <c r="AF507" s="31"/>
      <c r="AG507" s="31"/>
      <c r="AH507" s="31"/>
      <c r="AI507" s="31"/>
    </row>
    <row r="508" spans="1:35">
      <c r="A508" s="31"/>
      <c r="B508" s="31"/>
      <c r="C508" s="31"/>
      <c r="D508" s="31"/>
      <c r="E508" s="31"/>
      <c r="F508" s="31"/>
      <c r="G508" s="31"/>
      <c r="H508" s="31"/>
      <c r="I508" s="97"/>
      <c r="J508" s="31"/>
      <c r="K508" s="31"/>
      <c r="L508" s="31"/>
      <c r="M508" s="31"/>
      <c r="N508" s="31"/>
      <c r="O508" s="31"/>
      <c r="P508" s="31"/>
      <c r="Q508" s="31"/>
      <c r="S508" s="31"/>
      <c r="T508" s="31"/>
      <c r="U508" s="31"/>
      <c r="V508" s="31"/>
      <c r="W508" s="31"/>
      <c r="X508" s="31"/>
      <c r="Y508" s="31"/>
      <c r="Z508" s="31"/>
      <c r="AA508" s="31"/>
      <c r="AB508" s="31"/>
      <c r="AC508" s="31"/>
      <c r="AD508" s="31"/>
      <c r="AE508" s="31"/>
      <c r="AF508" s="31"/>
      <c r="AG508" s="31"/>
      <c r="AH508" s="31"/>
      <c r="AI508" s="31"/>
    </row>
    <row r="509" spans="1:35">
      <c r="A509" s="31"/>
      <c r="B509" s="31"/>
      <c r="C509" s="31"/>
      <c r="D509" s="31"/>
      <c r="E509" s="31"/>
      <c r="F509" s="31"/>
      <c r="G509" s="31"/>
      <c r="H509" s="31"/>
      <c r="I509" s="97"/>
      <c r="J509" s="31"/>
      <c r="K509" s="31"/>
      <c r="L509" s="31"/>
      <c r="M509" s="31"/>
      <c r="N509" s="31"/>
      <c r="O509" s="31"/>
      <c r="P509" s="31"/>
      <c r="Q509" s="31"/>
      <c r="S509" s="31"/>
      <c r="T509" s="31"/>
      <c r="U509" s="31"/>
      <c r="V509" s="31"/>
      <c r="W509" s="31"/>
      <c r="X509" s="31"/>
      <c r="Y509" s="31"/>
      <c r="Z509" s="31"/>
      <c r="AA509" s="31"/>
      <c r="AB509" s="31"/>
      <c r="AC509" s="31"/>
      <c r="AD509" s="31"/>
      <c r="AE509" s="31"/>
      <c r="AF509" s="31"/>
      <c r="AG509" s="31"/>
      <c r="AH509" s="31"/>
      <c r="AI509" s="31"/>
    </row>
    <row r="510" spans="1:35">
      <c r="A510" s="31"/>
      <c r="B510" s="31"/>
      <c r="C510" s="31"/>
      <c r="D510" s="31"/>
      <c r="E510" s="31"/>
      <c r="F510" s="31"/>
      <c r="G510" s="31"/>
      <c r="H510" s="31"/>
      <c r="I510" s="97"/>
      <c r="J510" s="31"/>
      <c r="K510" s="31"/>
      <c r="L510" s="31"/>
      <c r="M510" s="31"/>
      <c r="N510" s="31"/>
      <c r="O510" s="31"/>
      <c r="P510" s="31"/>
      <c r="Q510" s="31"/>
      <c r="S510" s="31"/>
      <c r="T510" s="31"/>
      <c r="U510" s="31"/>
      <c r="V510" s="31"/>
      <c r="W510" s="31"/>
      <c r="X510" s="31"/>
      <c r="Y510" s="31"/>
      <c r="Z510" s="31"/>
      <c r="AA510" s="31"/>
      <c r="AB510" s="31"/>
      <c r="AC510" s="31"/>
      <c r="AD510" s="31"/>
      <c r="AE510" s="31"/>
      <c r="AF510" s="31"/>
      <c r="AG510" s="31"/>
      <c r="AH510" s="31"/>
      <c r="AI510" s="31"/>
    </row>
    <row r="511" spans="1:35">
      <c r="A511" s="31"/>
      <c r="B511" s="31"/>
      <c r="C511" s="31"/>
      <c r="D511" s="31"/>
      <c r="E511" s="31"/>
      <c r="F511" s="31"/>
      <c r="G511" s="31"/>
      <c r="H511" s="31"/>
      <c r="I511" s="97"/>
      <c r="J511" s="31"/>
      <c r="K511" s="31"/>
      <c r="L511" s="31"/>
      <c r="M511" s="31"/>
      <c r="N511" s="31"/>
      <c r="O511" s="31"/>
      <c r="P511" s="31"/>
      <c r="Q511" s="31"/>
      <c r="S511" s="31"/>
      <c r="T511" s="31"/>
      <c r="U511" s="31"/>
      <c r="V511" s="31"/>
      <c r="W511" s="31"/>
      <c r="X511" s="31"/>
      <c r="Y511" s="31"/>
      <c r="Z511" s="31"/>
      <c r="AA511" s="31"/>
      <c r="AB511" s="31"/>
      <c r="AC511" s="31"/>
      <c r="AD511" s="31"/>
      <c r="AE511" s="31"/>
      <c r="AF511" s="31"/>
      <c r="AG511" s="31"/>
      <c r="AH511" s="31"/>
      <c r="AI511" s="31"/>
    </row>
    <row r="512" spans="1:35">
      <c r="A512" s="31"/>
      <c r="B512" s="31"/>
      <c r="C512" s="31"/>
      <c r="D512" s="31"/>
      <c r="E512" s="31"/>
      <c r="F512" s="31"/>
      <c r="G512" s="31"/>
      <c r="H512" s="31"/>
      <c r="I512" s="97"/>
      <c r="J512" s="31"/>
      <c r="K512" s="31"/>
      <c r="L512" s="31"/>
      <c r="M512" s="31"/>
      <c r="N512" s="31"/>
      <c r="O512" s="31"/>
      <c r="P512" s="31"/>
      <c r="Q512" s="31"/>
      <c r="S512" s="31"/>
      <c r="T512" s="31"/>
      <c r="U512" s="31"/>
      <c r="V512" s="31"/>
      <c r="W512" s="31"/>
      <c r="X512" s="31"/>
      <c r="Y512" s="31"/>
      <c r="Z512" s="31"/>
      <c r="AA512" s="31"/>
      <c r="AB512" s="31"/>
      <c r="AC512" s="31"/>
      <c r="AD512" s="31"/>
      <c r="AE512" s="31"/>
      <c r="AF512" s="31"/>
      <c r="AG512" s="31"/>
      <c r="AH512" s="31"/>
      <c r="AI512" s="31"/>
    </row>
    <row r="513" spans="1:35">
      <c r="A513" s="31"/>
      <c r="B513" s="31"/>
      <c r="C513" s="31"/>
      <c r="D513" s="31"/>
      <c r="E513" s="31"/>
      <c r="F513" s="31"/>
      <c r="G513" s="31"/>
      <c r="H513" s="31"/>
      <c r="I513" s="97"/>
      <c r="J513" s="31"/>
      <c r="K513" s="31"/>
      <c r="L513" s="31"/>
      <c r="M513" s="31"/>
      <c r="N513" s="31"/>
      <c r="O513" s="31"/>
      <c r="P513" s="31"/>
      <c r="Q513" s="31"/>
      <c r="S513" s="31"/>
      <c r="T513" s="31"/>
      <c r="U513" s="31"/>
      <c r="V513" s="31"/>
      <c r="W513" s="31"/>
      <c r="X513" s="31"/>
      <c r="Y513" s="31"/>
      <c r="Z513" s="31"/>
      <c r="AA513" s="31"/>
      <c r="AB513" s="31"/>
      <c r="AC513" s="31"/>
      <c r="AD513" s="31"/>
      <c r="AE513" s="31"/>
      <c r="AF513" s="31"/>
      <c r="AG513" s="31"/>
      <c r="AH513" s="31"/>
      <c r="AI513" s="31"/>
    </row>
    <row r="514" spans="1:35">
      <c r="A514" s="31"/>
      <c r="B514" s="31"/>
      <c r="C514" s="31"/>
      <c r="D514" s="31"/>
      <c r="E514" s="31"/>
      <c r="F514" s="31"/>
      <c r="G514" s="31"/>
      <c r="H514" s="31"/>
      <c r="I514" s="97"/>
      <c r="J514" s="31"/>
      <c r="K514" s="31"/>
      <c r="L514" s="31"/>
      <c r="M514" s="31"/>
      <c r="N514" s="31"/>
      <c r="O514" s="31"/>
      <c r="P514" s="31"/>
      <c r="Q514" s="31"/>
      <c r="S514" s="31"/>
      <c r="T514" s="31"/>
      <c r="U514" s="31"/>
      <c r="V514" s="31"/>
      <c r="W514" s="31"/>
      <c r="X514" s="31"/>
      <c r="Y514" s="31"/>
      <c r="Z514" s="31"/>
      <c r="AA514" s="31"/>
      <c r="AB514" s="31"/>
      <c r="AC514" s="31"/>
      <c r="AD514" s="31"/>
      <c r="AE514" s="31"/>
      <c r="AF514" s="31"/>
      <c r="AG514" s="31"/>
      <c r="AH514" s="31"/>
      <c r="AI514" s="31"/>
    </row>
    <row r="515" spans="1:35">
      <c r="A515" s="31"/>
      <c r="B515" s="31"/>
      <c r="C515" s="31"/>
      <c r="D515" s="31"/>
      <c r="E515" s="31"/>
      <c r="F515" s="31"/>
      <c r="G515" s="31"/>
      <c r="H515" s="31"/>
      <c r="I515" s="97"/>
      <c r="J515" s="31"/>
      <c r="K515" s="31"/>
      <c r="L515" s="31"/>
      <c r="M515" s="31"/>
      <c r="N515" s="31"/>
      <c r="O515" s="31"/>
      <c r="P515" s="31"/>
      <c r="Q515" s="31"/>
      <c r="S515" s="31"/>
      <c r="T515" s="31"/>
      <c r="U515" s="31"/>
      <c r="V515" s="31"/>
      <c r="W515" s="31"/>
      <c r="X515" s="31"/>
      <c r="Y515" s="31"/>
      <c r="Z515" s="31"/>
      <c r="AA515" s="31"/>
      <c r="AB515" s="31"/>
      <c r="AC515" s="31"/>
      <c r="AD515" s="31"/>
      <c r="AE515" s="31"/>
      <c r="AF515" s="31"/>
      <c r="AG515" s="31"/>
      <c r="AH515" s="31"/>
      <c r="AI515" s="31"/>
    </row>
    <row r="516" spans="1:35">
      <c r="A516" s="31"/>
      <c r="B516" s="31"/>
      <c r="C516" s="31"/>
      <c r="D516" s="31"/>
      <c r="E516" s="31"/>
      <c r="F516" s="31"/>
      <c r="G516" s="31"/>
      <c r="H516" s="31"/>
      <c r="I516" s="97"/>
      <c r="J516" s="31"/>
      <c r="K516" s="31"/>
      <c r="L516" s="31"/>
      <c r="M516" s="31"/>
      <c r="N516" s="31"/>
      <c r="O516" s="31"/>
      <c r="P516" s="31"/>
      <c r="Q516" s="31"/>
      <c r="S516" s="31"/>
      <c r="T516" s="31"/>
      <c r="U516" s="31"/>
      <c r="V516" s="31"/>
      <c r="W516" s="31"/>
      <c r="X516" s="31"/>
      <c r="Y516" s="31"/>
      <c r="Z516" s="31"/>
      <c r="AA516" s="31"/>
      <c r="AB516" s="31"/>
      <c r="AC516" s="31"/>
      <c r="AD516" s="31"/>
      <c r="AE516" s="31"/>
      <c r="AF516" s="31"/>
      <c r="AG516" s="31"/>
      <c r="AH516" s="31"/>
      <c r="AI516" s="31"/>
    </row>
    <row r="517" spans="1:35">
      <c r="A517" s="31"/>
      <c r="B517" s="31"/>
      <c r="C517" s="31"/>
      <c r="D517" s="31"/>
      <c r="E517" s="31"/>
      <c r="F517" s="31"/>
      <c r="G517" s="31"/>
      <c r="H517" s="31"/>
      <c r="I517" s="97"/>
      <c r="J517" s="31"/>
      <c r="K517" s="31"/>
      <c r="L517" s="31"/>
      <c r="M517" s="31"/>
      <c r="N517" s="31"/>
      <c r="O517" s="31"/>
      <c r="P517" s="31"/>
      <c r="Q517" s="31"/>
      <c r="S517" s="31"/>
      <c r="T517" s="31"/>
      <c r="U517" s="31"/>
      <c r="V517" s="31"/>
      <c r="W517" s="31"/>
      <c r="X517" s="31"/>
      <c r="Y517" s="31"/>
      <c r="Z517" s="31"/>
      <c r="AA517" s="31"/>
      <c r="AB517" s="31"/>
      <c r="AC517" s="31"/>
      <c r="AD517" s="31"/>
      <c r="AE517" s="31"/>
      <c r="AF517" s="31"/>
      <c r="AG517" s="31"/>
      <c r="AH517" s="31"/>
      <c r="AI517" s="31"/>
    </row>
    <row r="518" spans="1:35">
      <c r="A518" s="31"/>
      <c r="B518" s="31"/>
      <c r="C518" s="31"/>
      <c r="D518" s="31"/>
      <c r="E518" s="31"/>
      <c r="F518" s="31"/>
      <c r="G518" s="31"/>
      <c r="H518" s="31"/>
      <c r="I518" s="97"/>
      <c r="J518" s="31"/>
      <c r="K518" s="31"/>
      <c r="L518" s="31"/>
      <c r="M518" s="31"/>
      <c r="N518" s="31"/>
      <c r="O518" s="31"/>
      <c r="P518" s="31"/>
      <c r="Q518" s="31"/>
      <c r="S518" s="31"/>
      <c r="T518" s="31"/>
      <c r="U518" s="31"/>
      <c r="V518" s="31"/>
      <c r="W518" s="31"/>
      <c r="X518" s="31"/>
      <c r="Y518" s="31"/>
      <c r="Z518" s="31"/>
      <c r="AA518" s="31"/>
      <c r="AB518" s="31"/>
      <c r="AC518" s="31"/>
      <c r="AD518" s="31"/>
      <c r="AE518" s="31"/>
      <c r="AF518" s="31"/>
      <c r="AG518" s="31"/>
      <c r="AH518" s="31"/>
      <c r="AI518" s="31"/>
    </row>
    <row r="519" spans="1:35">
      <c r="A519" s="31"/>
      <c r="B519" s="31"/>
      <c r="C519" s="31"/>
      <c r="D519" s="31"/>
      <c r="E519" s="31"/>
      <c r="F519" s="31"/>
      <c r="G519" s="31"/>
      <c r="H519" s="31"/>
      <c r="I519" s="97"/>
      <c r="J519" s="31"/>
      <c r="K519" s="31"/>
      <c r="L519" s="31"/>
      <c r="M519" s="31"/>
      <c r="N519" s="31"/>
      <c r="O519" s="31"/>
      <c r="P519" s="31"/>
      <c r="Q519" s="31"/>
      <c r="S519" s="31"/>
      <c r="T519" s="31"/>
      <c r="U519" s="31"/>
      <c r="V519" s="31"/>
      <c r="W519" s="31"/>
      <c r="X519" s="31"/>
      <c r="Y519" s="31"/>
      <c r="Z519" s="31"/>
      <c r="AA519" s="31"/>
      <c r="AB519" s="31"/>
      <c r="AC519" s="31"/>
      <c r="AD519" s="31"/>
      <c r="AE519" s="31"/>
      <c r="AF519" s="31"/>
      <c r="AG519" s="31"/>
      <c r="AH519" s="31"/>
      <c r="AI519" s="31"/>
    </row>
    <row r="520" spans="1:35">
      <c r="A520" s="31"/>
      <c r="B520" s="31"/>
      <c r="C520" s="31"/>
      <c r="D520" s="31"/>
      <c r="E520" s="31"/>
      <c r="F520" s="31"/>
      <c r="G520" s="31"/>
      <c r="H520" s="31"/>
      <c r="I520" s="97"/>
      <c r="J520" s="31"/>
      <c r="K520" s="31"/>
      <c r="L520" s="31"/>
      <c r="M520" s="31"/>
      <c r="N520" s="31"/>
      <c r="O520" s="31"/>
      <c r="P520" s="31"/>
      <c r="Q520" s="31"/>
      <c r="S520" s="31"/>
      <c r="T520" s="31"/>
      <c r="U520" s="31"/>
      <c r="V520" s="31"/>
      <c r="W520" s="31"/>
      <c r="X520" s="31"/>
      <c r="Y520" s="31"/>
      <c r="Z520" s="31"/>
      <c r="AA520" s="31"/>
      <c r="AB520" s="31"/>
      <c r="AC520" s="31"/>
      <c r="AD520" s="31"/>
      <c r="AE520" s="31"/>
      <c r="AF520" s="31"/>
      <c r="AG520" s="31"/>
      <c r="AH520" s="31"/>
      <c r="AI520" s="31"/>
    </row>
    <row r="521" spans="1:35">
      <c r="A521" s="31"/>
      <c r="B521" s="31"/>
      <c r="C521" s="31"/>
      <c r="D521" s="31"/>
      <c r="E521" s="31"/>
      <c r="F521" s="31"/>
      <c r="G521" s="31"/>
      <c r="H521" s="31"/>
      <c r="I521" s="97"/>
      <c r="J521" s="31"/>
      <c r="K521" s="31"/>
      <c r="L521" s="31"/>
      <c r="M521" s="31"/>
      <c r="N521" s="31"/>
      <c r="O521" s="31"/>
      <c r="P521" s="31"/>
      <c r="Q521" s="31"/>
      <c r="S521" s="31"/>
      <c r="T521" s="31"/>
      <c r="U521" s="31"/>
      <c r="V521" s="31"/>
      <c r="W521" s="31"/>
      <c r="X521" s="31"/>
      <c r="Y521" s="31"/>
      <c r="Z521" s="31"/>
      <c r="AA521" s="31"/>
      <c r="AB521" s="31"/>
      <c r="AC521" s="31"/>
      <c r="AD521" s="31"/>
      <c r="AE521" s="31"/>
      <c r="AF521" s="31"/>
      <c r="AG521" s="31"/>
      <c r="AH521" s="31"/>
      <c r="AI521" s="31"/>
    </row>
    <row r="522" spans="1:35">
      <c r="A522" s="31"/>
      <c r="B522" s="31"/>
      <c r="C522" s="31"/>
      <c r="D522" s="31"/>
      <c r="E522" s="31"/>
      <c r="F522" s="31"/>
      <c r="G522" s="31"/>
      <c r="H522" s="31"/>
      <c r="I522" s="97"/>
      <c r="J522" s="31"/>
      <c r="K522" s="31"/>
      <c r="L522" s="31"/>
      <c r="M522" s="31"/>
      <c r="N522" s="31"/>
      <c r="O522" s="31"/>
      <c r="P522" s="31"/>
      <c r="Q522" s="31"/>
      <c r="S522" s="31"/>
      <c r="T522" s="31"/>
      <c r="U522" s="31"/>
      <c r="V522" s="31"/>
      <c r="W522" s="31"/>
      <c r="X522" s="31"/>
      <c r="Y522" s="31"/>
      <c r="Z522" s="31"/>
      <c r="AA522" s="31"/>
      <c r="AB522" s="31"/>
      <c r="AC522" s="31"/>
      <c r="AD522" s="31"/>
      <c r="AE522" s="31"/>
      <c r="AF522" s="31"/>
      <c r="AG522" s="31"/>
      <c r="AH522" s="31"/>
      <c r="AI522" s="31"/>
    </row>
    <row r="523" spans="1:35">
      <c r="A523" s="31"/>
      <c r="B523" s="31"/>
      <c r="C523" s="31"/>
      <c r="D523" s="31"/>
      <c r="E523" s="31"/>
      <c r="F523" s="31"/>
      <c r="G523" s="31"/>
      <c r="H523" s="31"/>
      <c r="I523" s="97"/>
      <c r="J523" s="31"/>
      <c r="K523" s="31"/>
      <c r="L523" s="31"/>
      <c r="M523" s="31"/>
      <c r="N523" s="31"/>
      <c r="O523" s="31"/>
      <c r="P523" s="31"/>
      <c r="Q523" s="31"/>
      <c r="S523" s="31"/>
      <c r="T523" s="31"/>
      <c r="U523" s="31"/>
      <c r="V523" s="31"/>
      <c r="W523" s="31"/>
      <c r="X523" s="31"/>
      <c r="Y523" s="31"/>
      <c r="Z523" s="31"/>
      <c r="AA523" s="31"/>
      <c r="AB523" s="31"/>
      <c r="AC523" s="31"/>
      <c r="AD523" s="31"/>
      <c r="AE523" s="31"/>
      <c r="AF523" s="31"/>
      <c r="AG523" s="31"/>
      <c r="AH523" s="31"/>
      <c r="AI523" s="31"/>
    </row>
    <row r="524" spans="1:35">
      <c r="A524" s="31"/>
      <c r="B524" s="31"/>
      <c r="C524" s="31"/>
      <c r="D524" s="31"/>
      <c r="E524" s="31"/>
      <c r="F524" s="31"/>
      <c r="G524" s="31"/>
      <c r="H524" s="31"/>
      <c r="I524" s="97"/>
      <c r="J524" s="31"/>
      <c r="K524" s="31"/>
      <c r="L524" s="31"/>
      <c r="M524" s="31"/>
      <c r="N524" s="31"/>
      <c r="O524" s="31"/>
      <c r="P524" s="31"/>
      <c r="Q524" s="31"/>
      <c r="S524" s="31"/>
      <c r="T524" s="31"/>
      <c r="U524" s="31"/>
      <c r="V524" s="31"/>
      <c r="W524" s="31"/>
      <c r="X524" s="31"/>
      <c r="Y524" s="31"/>
      <c r="Z524" s="31"/>
      <c r="AA524" s="31"/>
      <c r="AB524" s="31"/>
      <c r="AC524" s="31"/>
      <c r="AD524" s="31"/>
      <c r="AE524" s="31"/>
      <c r="AF524" s="31"/>
      <c r="AG524" s="31"/>
      <c r="AH524" s="31"/>
      <c r="AI524" s="31"/>
    </row>
    <row r="525" spans="1:35">
      <c r="A525" s="31"/>
      <c r="B525" s="31"/>
      <c r="C525" s="31"/>
      <c r="D525" s="31"/>
      <c r="E525" s="31"/>
      <c r="F525" s="31"/>
      <c r="G525" s="31"/>
      <c r="H525" s="31"/>
      <c r="I525" s="97"/>
      <c r="J525" s="31"/>
      <c r="K525" s="31"/>
      <c r="L525" s="31"/>
      <c r="M525" s="31"/>
      <c r="N525" s="31"/>
      <c r="O525" s="31"/>
      <c r="P525" s="31"/>
      <c r="Q525" s="31"/>
      <c r="S525" s="31"/>
      <c r="T525" s="31"/>
      <c r="U525" s="31"/>
      <c r="V525" s="31"/>
      <c r="W525" s="31"/>
      <c r="X525" s="31"/>
      <c r="Y525" s="31"/>
      <c r="Z525" s="31"/>
      <c r="AA525" s="31"/>
      <c r="AB525" s="31"/>
      <c r="AC525" s="31"/>
      <c r="AD525" s="31"/>
      <c r="AE525" s="31"/>
      <c r="AF525" s="31"/>
      <c r="AG525" s="31"/>
      <c r="AH525" s="31"/>
      <c r="AI525" s="31"/>
    </row>
    <row r="526" spans="1:35">
      <c r="A526" s="31"/>
      <c r="B526" s="31"/>
      <c r="C526" s="31"/>
      <c r="D526" s="31"/>
      <c r="E526" s="31"/>
      <c r="F526" s="31"/>
      <c r="G526" s="31"/>
      <c r="H526" s="31"/>
      <c r="I526" s="97"/>
      <c r="J526" s="31"/>
      <c r="K526" s="31"/>
      <c r="L526" s="31"/>
      <c r="M526" s="31"/>
      <c r="N526" s="31"/>
      <c r="O526" s="31"/>
      <c r="P526" s="31"/>
      <c r="Q526" s="31"/>
      <c r="S526" s="31"/>
      <c r="T526" s="31"/>
      <c r="U526" s="31"/>
      <c r="V526" s="31"/>
      <c r="W526" s="31"/>
      <c r="X526" s="31"/>
      <c r="Y526" s="31"/>
      <c r="Z526" s="31"/>
      <c r="AA526" s="31"/>
      <c r="AB526" s="31"/>
      <c r="AC526" s="31"/>
      <c r="AD526" s="31"/>
      <c r="AE526" s="31"/>
      <c r="AF526" s="31"/>
      <c r="AG526" s="31"/>
      <c r="AH526" s="31"/>
      <c r="AI526" s="31"/>
    </row>
    <row r="527" spans="1:35">
      <c r="A527" s="31"/>
      <c r="B527" s="31"/>
      <c r="C527" s="31"/>
      <c r="D527" s="31"/>
      <c r="E527" s="31"/>
      <c r="F527" s="31"/>
      <c r="G527" s="31"/>
      <c r="H527" s="31"/>
      <c r="I527" s="97"/>
      <c r="J527" s="31"/>
      <c r="K527" s="31"/>
      <c r="L527" s="31"/>
      <c r="M527" s="31"/>
      <c r="N527" s="31"/>
      <c r="O527" s="31"/>
      <c r="P527" s="31"/>
      <c r="Q527" s="31"/>
      <c r="S527" s="31"/>
      <c r="T527" s="31"/>
      <c r="U527" s="31"/>
      <c r="V527" s="31"/>
      <c r="W527" s="31"/>
      <c r="X527" s="31"/>
      <c r="Y527" s="31"/>
      <c r="Z527" s="31"/>
      <c r="AA527" s="31"/>
      <c r="AB527" s="31"/>
      <c r="AC527" s="31"/>
      <c r="AD527" s="31"/>
      <c r="AE527" s="31"/>
      <c r="AF527" s="31"/>
      <c r="AG527" s="31"/>
      <c r="AH527" s="31"/>
      <c r="AI527" s="31"/>
    </row>
    <row r="528" spans="1:35">
      <c r="A528" s="31"/>
      <c r="B528" s="31"/>
      <c r="C528" s="31"/>
      <c r="D528" s="31"/>
      <c r="E528" s="31"/>
      <c r="F528" s="31"/>
      <c r="G528" s="31"/>
      <c r="H528" s="31"/>
      <c r="I528" s="97"/>
      <c r="J528" s="31"/>
      <c r="K528" s="31"/>
      <c r="L528" s="31"/>
      <c r="M528" s="31"/>
      <c r="N528" s="31"/>
      <c r="O528" s="31"/>
      <c r="P528" s="31"/>
      <c r="Q528" s="31"/>
      <c r="S528" s="31"/>
      <c r="T528" s="31"/>
      <c r="U528" s="31"/>
      <c r="V528" s="31"/>
      <c r="W528" s="31"/>
      <c r="X528" s="31"/>
      <c r="Y528" s="31"/>
      <c r="Z528" s="31"/>
      <c r="AA528" s="31"/>
      <c r="AB528" s="31"/>
      <c r="AC528" s="31"/>
      <c r="AD528" s="31"/>
      <c r="AE528" s="31"/>
      <c r="AF528" s="31"/>
      <c r="AG528" s="31"/>
      <c r="AH528" s="31"/>
      <c r="AI528" s="31"/>
    </row>
    <row r="529" spans="1:35">
      <c r="A529" s="31"/>
      <c r="B529" s="31"/>
      <c r="C529" s="31"/>
      <c r="D529" s="31"/>
      <c r="E529" s="31"/>
      <c r="F529" s="31"/>
      <c r="G529" s="31"/>
      <c r="H529" s="31"/>
      <c r="I529" s="97"/>
      <c r="J529" s="31"/>
      <c r="K529" s="31"/>
      <c r="L529" s="31"/>
      <c r="M529" s="31"/>
      <c r="N529" s="31"/>
      <c r="O529" s="31"/>
      <c r="P529" s="31"/>
      <c r="Q529" s="31"/>
      <c r="S529" s="31"/>
      <c r="T529" s="31"/>
      <c r="U529" s="31"/>
      <c r="V529" s="31"/>
      <c r="W529" s="31"/>
      <c r="X529" s="31"/>
      <c r="Y529" s="31"/>
      <c r="Z529" s="31"/>
      <c r="AA529" s="31"/>
      <c r="AB529" s="31"/>
      <c r="AC529" s="31"/>
      <c r="AD529" s="31"/>
      <c r="AE529" s="31"/>
      <c r="AF529" s="31"/>
      <c r="AG529" s="31"/>
      <c r="AH529" s="31"/>
      <c r="AI529" s="31"/>
    </row>
    <row r="530" spans="1:35">
      <c r="A530" s="31"/>
      <c r="B530" s="31"/>
      <c r="C530" s="31"/>
      <c r="D530" s="31"/>
      <c r="E530" s="31"/>
      <c r="F530" s="31"/>
      <c r="G530" s="31"/>
      <c r="H530" s="31"/>
      <c r="I530" s="97"/>
      <c r="J530" s="31"/>
      <c r="K530" s="31"/>
      <c r="L530" s="31"/>
      <c r="M530" s="31"/>
      <c r="N530" s="31"/>
      <c r="O530" s="31"/>
      <c r="P530" s="31"/>
      <c r="Q530" s="31"/>
      <c r="S530" s="31"/>
      <c r="T530" s="31"/>
      <c r="U530" s="31"/>
      <c r="V530" s="31"/>
      <c r="W530" s="31"/>
      <c r="X530" s="31"/>
      <c r="Y530" s="31"/>
      <c r="Z530" s="31"/>
      <c r="AA530" s="31"/>
      <c r="AB530" s="31"/>
      <c r="AC530" s="31"/>
      <c r="AD530" s="31"/>
      <c r="AE530" s="31"/>
      <c r="AF530" s="31"/>
      <c r="AG530" s="31"/>
      <c r="AH530" s="31"/>
      <c r="AI530" s="31"/>
    </row>
    <row r="531" spans="1:35">
      <c r="A531" s="31"/>
      <c r="B531" s="31"/>
      <c r="C531" s="31"/>
      <c r="D531" s="31"/>
      <c r="E531" s="31"/>
      <c r="F531" s="31"/>
      <c r="G531" s="31"/>
      <c r="H531" s="31"/>
      <c r="I531" s="97"/>
      <c r="J531" s="31"/>
      <c r="K531" s="31"/>
      <c r="L531" s="31"/>
      <c r="M531" s="31"/>
      <c r="N531" s="31"/>
      <c r="O531" s="31"/>
      <c r="P531" s="31"/>
      <c r="Q531" s="31"/>
      <c r="S531" s="31"/>
      <c r="T531" s="31"/>
      <c r="U531" s="31"/>
      <c r="V531" s="31"/>
      <c r="W531" s="31"/>
      <c r="X531" s="31"/>
      <c r="Y531" s="31"/>
      <c r="Z531" s="31"/>
      <c r="AA531" s="31"/>
      <c r="AB531" s="31"/>
      <c r="AC531" s="31"/>
      <c r="AD531" s="31"/>
      <c r="AE531" s="31"/>
      <c r="AF531" s="31"/>
      <c r="AG531" s="31"/>
      <c r="AH531" s="31"/>
      <c r="AI531" s="31"/>
    </row>
    <row r="532" spans="1:35">
      <c r="A532" s="31"/>
      <c r="B532" s="31"/>
      <c r="C532" s="31"/>
      <c r="D532" s="31"/>
      <c r="E532" s="31"/>
      <c r="F532" s="31"/>
      <c r="G532" s="31"/>
      <c r="H532" s="31"/>
      <c r="I532" s="97"/>
      <c r="J532" s="31"/>
      <c r="K532" s="31"/>
      <c r="L532" s="31"/>
      <c r="M532" s="31"/>
      <c r="N532" s="31"/>
      <c r="O532" s="31"/>
      <c r="P532" s="31"/>
      <c r="Q532" s="31"/>
      <c r="S532" s="31"/>
      <c r="T532" s="31"/>
      <c r="U532" s="31"/>
      <c r="V532" s="31"/>
      <c r="W532" s="31"/>
      <c r="X532" s="31"/>
      <c r="Y532" s="31"/>
      <c r="Z532" s="31"/>
      <c r="AA532" s="31"/>
      <c r="AB532" s="31"/>
      <c r="AC532" s="31"/>
      <c r="AD532" s="31"/>
      <c r="AE532" s="31"/>
      <c r="AF532" s="31"/>
      <c r="AG532" s="31"/>
      <c r="AH532" s="31"/>
      <c r="AI532" s="31"/>
    </row>
    <row r="533" spans="1:35">
      <c r="A533" s="31"/>
      <c r="B533" s="31"/>
      <c r="C533" s="31"/>
      <c r="D533" s="31"/>
      <c r="E533" s="31"/>
      <c r="F533" s="31"/>
      <c r="G533" s="31"/>
      <c r="H533" s="31"/>
      <c r="I533" s="97"/>
      <c r="J533" s="31"/>
      <c r="K533" s="31"/>
      <c r="L533" s="31"/>
      <c r="M533" s="31"/>
      <c r="N533" s="31"/>
      <c r="O533" s="31"/>
      <c r="P533" s="31"/>
      <c r="Q533" s="31"/>
      <c r="S533" s="31"/>
      <c r="T533" s="31"/>
      <c r="U533" s="31"/>
      <c r="V533" s="31"/>
      <c r="W533" s="31"/>
      <c r="X533" s="31"/>
      <c r="Y533" s="31"/>
      <c r="Z533" s="31"/>
      <c r="AA533" s="31"/>
      <c r="AB533" s="31"/>
      <c r="AC533" s="31"/>
      <c r="AD533" s="31"/>
      <c r="AE533" s="31"/>
      <c r="AF533" s="31"/>
      <c r="AG533" s="31"/>
      <c r="AH533" s="31"/>
      <c r="AI533" s="31"/>
    </row>
    <row r="534" spans="1:35">
      <c r="A534" s="31"/>
      <c r="B534" s="31"/>
      <c r="C534" s="31"/>
      <c r="D534" s="31"/>
      <c r="E534" s="31"/>
      <c r="F534" s="31"/>
      <c r="G534" s="31"/>
      <c r="H534" s="31"/>
      <c r="I534" s="97"/>
      <c r="J534" s="31"/>
      <c r="K534" s="31"/>
      <c r="L534" s="31"/>
      <c r="M534" s="31"/>
      <c r="N534" s="31"/>
      <c r="O534" s="31"/>
      <c r="P534" s="31"/>
      <c r="Q534" s="31"/>
      <c r="S534" s="31"/>
      <c r="T534" s="31"/>
      <c r="U534" s="31"/>
      <c r="V534" s="31"/>
      <c r="W534" s="31"/>
      <c r="X534" s="31"/>
      <c r="Y534" s="31"/>
      <c r="Z534" s="31"/>
      <c r="AA534" s="31"/>
      <c r="AB534" s="31"/>
      <c r="AC534" s="31"/>
      <c r="AD534" s="31"/>
      <c r="AE534" s="31"/>
      <c r="AF534" s="31"/>
      <c r="AG534" s="31"/>
      <c r="AH534" s="31"/>
      <c r="AI534" s="31"/>
    </row>
    <row r="535" spans="1:35">
      <c r="A535" s="31"/>
      <c r="B535" s="31"/>
      <c r="C535" s="31"/>
      <c r="D535" s="31"/>
      <c r="E535" s="31"/>
      <c r="F535" s="31"/>
      <c r="G535" s="31"/>
      <c r="H535" s="31"/>
      <c r="I535" s="97"/>
      <c r="J535" s="31"/>
      <c r="K535" s="31"/>
      <c r="L535" s="31"/>
      <c r="M535" s="31"/>
      <c r="N535" s="31"/>
      <c r="O535" s="31"/>
      <c r="P535" s="31"/>
      <c r="Q535" s="31"/>
      <c r="S535" s="31"/>
      <c r="T535" s="31"/>
      <c r="U535" s="31"/>
      <c r="V535" s="31"/>
      <c r="W535" s="31"/>
      <c r="X535" s="31"/>
      <c r="Y535" s="31"/>
      <c r="Z535" s="31"/>
      <c r="AA535" s="31"/>
      <c r="AB535" s="31"/>
      <c r="AC535" s="31"/>
      <c r="AD535" s="31"/>
      <c r="AE535" s="31"/>
      <c r="AF535" s="31"/>
      <c r="AG535" s="31"/>
      <c r="AH535" s="31"/>
      <c r="AI535" s="31"/>
    </row>
    <row r="536" spans="1:35">
      <c r="A536" s="31"/>
      <c r="B536" s="31"/>
      <c r="C536" s="31"/>
      <c r="D536" s="31"/>
      <c r="E536" s="31"/>
      <c r="F536" s="31"/>
      <c r="G536" s="31"/>
      <c r="H536" s="31"/>
      <c r="I536" s="97"/>
      <c r="J536" s="31"/>
      <c r="K536" s="31"/>
      <c r="L536" s="31"/>
      <c r="M536" s="31"/>
      <c r="N536" s="31"/>
      <c r="O536" s="31"/>
      <c r="P536" s="31"/>
      <c r="Q536" s="31"/>
      <c r="S536" s="31"/>
      <c r="T536" s="31"/>
      <c r="U536" s="31"/>
      <c r="V536" s="31"/>
      <c r="W536" s="31"/>
      <c r="X536" s="31"/>
      <c r="Y536" s="31"/>
      <c r="Z536" s="31"/>
      <c r="AA536" s="31"/>
      <c r="AB536" s="31"/>
      <c r="AC536" s="31"/>
      <c r="AD536" s="31"/>
      <c r="AE536" s="31"/>
      <c r="AF536" s="31"/>
      <c r="AG536" s="31"/>
      <c r="AH536" s="31"/>
      <c r="AI536" s="31"/>
    </row>
    <row r="537" spans="1:35">
      <c r="A537" s="31"/>
      <c r="B537" s="31"/>
      <c r="C537" s="31"/>
      <c r="D537" s="31"/>
      <c r="E537" s="31"/>
      <c r="F537" s="31"/>
      <c r="G537" s="31"/>
      <c r="H537" s="31"/>
      <c r="I537" s="97"/>
      <c r="J537" s="31"/>
      <c r="K537" s="31"/>
      <c r="L537" s="31"/>
      <c r="M537" s="31"/>
      <c r="N537" s="31"/>
      <c r="O537" s="31"/>
      <c r="P537" s="31"/>
      <c r="Q537" s="31"/>
      <c r="S537" s="31"/>
      <c r="T537" s="31"/>
      <c r="U537" s="31"/>
      <c r="V537" s="31"/>
      <c r="W537" s="31"/>
      <c r="X537" s="31"/>
      <c r="Y537" s="31"/>
      <c r="Z537" s="31"/>
      <c r="AA537" s="31"/>
      <c r="AB537" s="31"/>
      <c r="AC537" s="31"/>
      <c r="AD537" s="31"/>
      <c r="AE537" s="31"/>
      <c r="AF537" s="31"/>
      <c r="AG537" s="31"/>
      <c r="AH537" s="31"/>
      <c r="AI537" s="31"/>
    </row>
    <row r="538" spans="1:35">
      <c r="A538" s="31"/>
      <c r="B538" s="31"/>
      <c r="C538" s="31"/>
      <c r="D538" s="31"/>
      <c r="E538" s="31"/>
      <c r="F538" s="31"/>
      <c r="G538" s="31"/>
      <c r="H538" s="31"/>
      <c r="I538" s="97"/>
      <c r="J538" s="31"/>
      <c r="K538" s="31"/>
      <c r="L538" s="31"/>
      <c r="M538" s="31"/>
      <c r="N538" s="31"/>
      <c r="O538" s="31"/>
      <c r="P538" s="31"/>
      <c r="Q538" s="31"/>
      <c r="S538" s="31"/>
      <c r="T538" s="31"/>
      <c r="U538" s="31"/>
      <c r="V538" s="31"/>
      <c r="W538" s="31"/>
      <c r="X538" s="31"/>
      <c r="Y538" s="31"/>
      <c r="Z538" s="31"/>
      <c r="AA538" s="31"/>
      <c r="AB538" s="31"/>
      <c r="AC538" s="31"/>
      <c r="AD538" s="31"/>
      <c r="AE538" s="31"/>
      <c r="AF538" s="31"/>
      <c r="AG538" s="31"/>
      <c r="AH538" s="31"/>
      <c r="AI538" s="31"/>
    </row>
    <row r="539" spans="1:35">
      <c r="A539" s="31"/>
      <c r="B539" s="31"/>
      <c r="C539" s="31"/>
      <c r="D539" s="31"/>
      <c r="E539" s="31"/>
      <c r="F539" s="31"/>
      <c r="G539" s="31"/>
      <c r="H539" s="31"/>
      <c r="I539" s="97"/>
      <c r="J539" s="31"/>
      <c r="K539" s="31"/>
      <c r="L539" s="31"/>
      <c r="M539" s="31"/>
      <c r="N539" s="31"/>
      <c r="O539" s="31"/>
      <c r="P539" s="31"/>
      <c r="Q539" s="31"/>
      <c r="S539" s="31"/>
      <c r="T539" s="31"/>
      <c r="U539" s="31"/>
      <c r="V539" s="31"/>
      <c r="W539" s="31"/>
      <c r="X539" s="31"/>
      <c r="Y539" s="31"/>
      <c r="Z539" s="31"/>
      <c r="AA539" s="31"/>
      <c r="AB539" s="31"/>
      <c r="AC539" s="31"/>
      <c r="AD539" s="31"/>
      <c r="AE539" s="31"/>
      <c r="AF539" s="31"/>
      <c r="AG539" s="31"/>
      <c r="AH539" s="31"/>
      <c r="AI539" s="31"/>
    </row>
    <row r="540" spans="1:35">
      <c r="A540" s="31"/>
      <c r="B540" s="31"/>
      <c r="C540" s="31"/>
      <c r="D540" s="31"/>
      <c r="E540" s="31"/>
      <c r="F540" s="31"/>
      <c r="G540" s="31"/>
      <c r="H540" s="31"/>
      <c r="I540" s="97"/>
      <c r="J540" s="31"/>
      <c r="K540" s="31"/>
      <c r="L540" s="31"/>
      <c r="M540" s="31"/>
      <c r="N540" s="31"/>
      <c r="O540" s="31"/>
      <c r="P540" s="31"/>
      <c r="Q540" s="31"/>
      <c r="S540" s="31"/>
      <c r="T540" s="31"/>
      <c r="U540" s="31"/>
      <c r="V540" s="31"/>
      <c r="W540" s="31"/>
      <c r="X540" s="31"/>
      <c r="Y540" s="31"/>
      <c r="Z540" s="31"/>
      <c r="AA540" s="31"/>
      <c r="AB540" s="31"/>
      <c r="AC540" s="31"/>
      <c r="AD540" s="31"/>
      <c r="AE540" s="31"/>
      <c r="AF540" s="31"/>
      <c r="AG540" s="31"/>
      <c r="AH540" s="31"/>
      <c r="AI540" s="31"/>
    </row>
    <row r="541" spans="1:35">
      <c r="A541" s="31"/>
      <c r="B541" s="31"/>
      <c r="C541" s="31"/>
      <c r="D541" s="31"/>
      <c r="E541" s="31"/>
      <c r="F541" s="31"/>
      <c r="G541" s="31"/>
      <c r="H541" s="31"/>
      <c r="I541" s="97"/>
      <c r="J541" s="31"/>
      <c r="K541" s="31"/>
      <c r="L541" s="31"/>
      <c r="M541" s="31"/>
      <c r="N541" s="31"/>
      <c r="O541" s="31"/>
      <c r="P541" s="31"/>
      <c r="Q541" s="31"/>
      <c r="S541" s="31"/>
      <c r="T541" s="31"/>
      <c r="U541" s="31"/>
      <c r="V541" s="31"/>
      <c r="W541" s="31"/>
      <c r="X541" s="31"/>
      <c r="Y541" s="31"/>
      <c r="Z541" s="31"/>
      <c r="AA541" s="31"/>
      <c r="AB541" s="31"/>
      <c r="AC541" s="31"/>
      <c r="AD541" s="31"/>
      <c r="AE541" s="31"/>
      <c r="AF541" s="31"/>
      <c r="AG541" s="31"/>
      <c r="AH541" s="31"/>
      <c r="AI541" s="31"/>
    </row>
    <row r="542" spans="1:35">
      <c r="A542" s="31"/>
      <c r="B542" s="31"/>
      <c r="C542" s="31"/>
      <c r="D542" s="31"/>
      <c r="E542" s="31"/>
      <c r="F542" s="31"/>
      <c r="G542" s="31"/>
      <c r="H542" s="31"/>
      <c r="I542" s="97"/>
      <c r="J542" s="31"/>
      <c r="K542" s="31"/>
      <c r="L542" s="31"/>
      <c r="M542" s="31"/>
      <c r="N542" s="31"/>
      <c r="O542" s="31"/>
      <c r="P542" s="31"/>
      <c r="Q542" s="31"/>
      <c r="S542" s="31"/>
      <c r="T542" s="31"/>
      <c r="U542" s="31"/>
      <c r="V542" s="31"/>
      <c r="W542" s="31"/>
      <c r="X542" s="31"/>
      <c r="Y542" s="31"/>
      <c r="Z542" s="31"/>
      <c r="AA542" s="31"/>
      <c r="AB542" s="31"/>
      <c r="AC542" s="31"/>
      <c r="AD542" s="31"/>
      <c r="AE542" s="31"/>
      <c r="AF542" s="31"/>
      <c r="AG542" s="31"/>
      <c r="AH542" s="31"/>
      <c r="AI542" s="31"/>
    </row>
    <row r="543" spans="1:35">
      <c r="A543" s="31"/>
      <c r="B543" s="31"/>
      <c r="C543" s="31"/>
      <c r="D543" s="31"/>
      <c r="E543" s="31"/>
      <c r="F543" s="31"/>
      <c r="G543" s="31"/>
      <c r="H543" s="31"/>
      <c r="I543" s="97"/>
      <c r="J543" s="31"/>
      <c r="K543" s="31"/>
      <c r="L543" s="31"/>
      <c r="M543" s="31"/>
      <c r="N543" s="31"/>
      <c r="O543" s="31"/>
      <c r="P543" s="31"/>
      <c r="Q543" s="31"/>
      <c r="S543" s="31"/>
      <c r="T543" s="31"/>
      <c r="U543" s="31"/>
      <c r="V543" s="31"/>
      <c r="W543" s="31"/>
      <c r="X543" s="31"/>
      <c r="Y543" s="31"/>
      <c r="Z543" s="31"/>
      <c r="AA543" s="31"/>
      <c r="AB543" s="31"/>
      <c r="AC543" s="31"/>
      <c r="AD543" s="31"/>
      <c r="AE543" s="31"/>
      <c r="AF543" s="31"/>
      <c r="AG543" s="31"/>
      <c r="AH543" s="31"/>
      <c r="AI543" s="31"/>
    </row>
    <row r="544" spans="1:35">
      <c r="A544" s="31"/>
      <c r="B544" s="31"/>
      <c r="C544" s="31"/>
      <c r="D544" s="31"/>
      <c r="E544" s="31"/>
      <c r="F544" s="31"/>
      <c r="G544" s="31"/>
      <c r="H544" s="31"/>
      <c r="I544" s="97"/>
      <c r="J544" s="31"/>
      <c r="K544" s="31"/>
      <c r="L544" s="31"/>
      <c r="M544" s="31"/>
      <c r="N544" s="31"/>
      <c r="O544" s="31"/>
      <c r="P544" s="31"/>
      <c r="Q544" s="31"/>
      <c r="S544" s="31"/>
      <c r="T544" s="31"/>
      <c r="U544" s="31"/>
      <c r="V544" s="31"/>
      <c r="W544" s="31"/>
      <c r="X544" s="31"/>
      <c r="Y544" s="31"/>
      <c r="Z544" s="31"/>
      <c r="AA544" s="31"/>
      <c r="AB544" s="31"/>
      <c r="AC544" s="31"/>
      <c r="AD544" s="31"/>
      <c r="AE544" s="31"/>
      <c r="AF544" s="31"/>
      <c r="AG544" s="31"/>
      <c r="AH544" s="31"/>
      <c r="AI544" s="31"/>
    </row>
    <row r="545" spans="1:35">
      <c r="A545" s="31"/>
      <c r="B545" s="31"/>
      <c r="C545" s="31"/>
      <c r="D545" s="31"/>
      <c r="E545" s="31"/>
      <c r="F545" s="31"/>
      <c r="G545" s="31"/>
      <c r="H545" s="31"/>
      <c r="I545" s="97"/>
      <c r="J545" s="31"/>
      <c r="K545" s="31"/>
      <c r="L545" s="31"/>
      <c r="M545" s="31"/>
      <c r="N545" s="31"/>
      <c r="O545" s="31"/>
      <c r="P545" s="31"/>
      <c r="Q545" s="31"/>
      <c r="S545" s="31"/>
      <c r="T545" s="31"/>
      <c r="U545" s="31"/>
      <c r="V545" s="31"/>
      <c r="W545" s="31"/>
      <c r="X545" s="31"/>
      <c r="Y545" s="31"/>
      <c r="Z545" s="31"/>
      <c r="AA545" s="31"/>
      <c r="AB545" s="31"/>
      <c r="AC545" s="31"/>
      <c r="AD545" s="31"/>
      <c r="AE545" s="31"/>
      <c r="AF545" s="31"/>
      <c r="AG545" s="31"/>
      <c r="AH545" s="31"/>
      <c r="AI545" s="31"/>
    </row>
    <row r="546" spans="1:35">
      <c r="A546" s="31"/>
      <c r="B546" s="31"/>
      <c r="C546" s="31"/>
      <c r="D546" s="31"/>
      <c r="E546" s="31"/>
      <c r="F546" s="31"/>
      <c r="G546" s="31"/>
      <c r="H546" s="31"/>
      <c r="I546" s="97"/>
      <c r="J546" s="31"/>
      <c r="K546" s="31"/>
      <c r="L546" s="31"/>
      <c r="M546" s="31"/>
      <c r="N546" s="31"/>
      <c r="O546" s="31"/>
      <c r="P546" s="31"/>
      <c r="Q546" s="31"/>
      <c r="S546" s="31"/>
      <c r="T546" s="31"/>
      <c r="U546" s="31"/>
      <c r="V546" s="31"/>
      <c r="W546" s="31"/>
      <c r="X546" s="31"/>
      <c r="Y546" s="31"/>
      <c r="Z546" s="31"/>
      <c r="AA546" s="31"/>
      <c r="AB546" s="31"/>
      <c r="AC546" s="31"/>
      <c r="AD546" s="31"/>
      <c r="AE546" s="31"/>
      <c r="AF546" s="31"/>
      <c r="AG546" s="31"/>
      <c r="AH546" s="31"/>
      <c r="AI546" s="31"/>
    </row>
    <row r="547" spans="1:35">
      <c r="A547" s="31"/>
      <c r="B547" s="31"/>
      <c r="C547" s="31"/>
      <c r="D547" s="31"/>
      <c r="E547" s="31"/>
      <c r="F547" s="31"/>
      <c r="G547" s="31"/>
      <c r="H547" s="31"/>
      <c r="I547" s="97"/>
      <c r="J547" s="31"/>
      <c r="K547" s="31"/>
      <c r="L547" s="31"/>
      <c r="M547" s="31"/>
      <c r="N547" s="31"/>
      <c r="O547" s="31"/>
      <c r="P547" s="31"/>
      <c r="Q547" s="31"/>
      <c r="S547" s="31"/>
      <c r="T547" s="31"/>
      <c r="U547" s="31"/>
      <c r="V547" s="31"/>
      <c r="W547" s="31"/>
      <c r="X547" s="31"/>
      <c r="Y547" s="31"/>
      <c r="Z547" s="31"/>
      <c r="AA547" s="31"/>
      <c r="AB547" s="31"/>
      <c r="AC547" s="31"/>
      <c r="AD547" s="31"/>
      <c r="AE547" s="31"/>
      <c r="AF547" s="31"/>
      <c r="AG547" s="31"/>
      <c r="AH547" s="31"/>
      <c r="AI547" s="31"/>
    </row>
    <row r="548" spans="1:35">
      <c r="A548" s="31"/>
      <c r="B548" s="31"/>
      <c r="C548" s="31"/>
      <c r="D548" s="31"/>
      <c r="E548" s="31"/>
      <c r="F548" s="31"/>
      <c r="G548" s="31"/>
      <c r="H548" s="31"/>
      <c r="I548" s="97"/>
      <c r="J548" s="31"/>
      <c r="K548" s="31"/>
      <c r="L548" s="31"/>
      <c r="M548" s="31"/>
      <c r="N548" s="31"/>
      <c r="O548" s="31"/>
      <c r="P548" s="31"/>
      <c r="Q548" s="31"/>
      <c r="S548" s="31"/>
      <c r="T548" s="31"/>
      <c r="U548" s="31"/>
      <c r="V548" s="31"/>
      <c r="W548" s="31"/>
      <c r="X548" s="31"/>
      <c r="Y548" s="31"/>
      <c r="Z548" s="31"/>
      <c r="AA548" s="31"/>
      <c r="AB548" s="31"/>
      <c r="AC548" s="31"/>
      <c r="AD548" s="31"/>
      <c r="AE548" s="31"/>
      <c r="AF548" s="31"/>
      <c r="AG548" s="31"/>
      <c r="AH548" s="31"/>
      <c r="AI548" s="31"/>
    </row>
    <row r="549" spans="1:35">
      <c r="A549" s="31"/>
      <c r="B549" s="31"/>
      <c r="C549" s="31"/>
      <c r="D549" s="31"/>
      <c r="E549" s="31"/>
      <c r="F549" s="31"/>
      <c r="G549" s="31"/>
      <c r="H549" s="31"/>
      <c r="I549" s="97"/>
      <c r="J549" s="31"/>
      <c r="K549" s="31"/>
      <c r="L549" s="31"/>
      <c r="M549" s="31"/>
      <c r="N549" s="31"/>
      <c r="O549" s="31"/>
      <c r="P549" s="31"/>
      <c r="Q549" s="31"/>
      <c r="S549" s="31"/>
      <c r="T549" s="31"/>
      <c r="U549" s="31"/>
      <c r="V549" s="31"/>
      <c r="W549" s="31"/>
      <c r="X549" s="31"/>
      <c r="Y549" s="31"/>
      <c r="Z549" s="31"/>
      <c r="AA549" s="31"/>
      <c r="AB549" s="31"/>
      <c r="AC549" s="31"/>
      <c r="AD549" s="31"/>
      <c r="AE549" s="31"/>
      <c r="AF549" s="31"/>
      <c r="AG549" s="31"/>
      <c r="AH549" s="31"/>
      <c r="AI549" s="31"/>
    </row>
    <row r="550" spans="1:35">
      <c r="A550" s="31"/>
      <c r="B550" s="31"/>
      <c r="C550" s="31"/>
      <c r="D550" s="31"/>
      <c r="E550" s="31"/>
      <c r="F550" s="31"/>
      <c r="G550" s="31"/>
      <c r="H550" s="31"/>
      <c r="I550" s="97"/>
      <c r="J550" s="31"/>
      <c r="K550" s="31"/>
      <c r="L550" s="31"/>
      <c r="M550" s="31"/>
      <c r="N550" s="31"/>
      <c r="O550" s="31"/>
      <c r="P550" s="31"/>
      <c r="Q550" s="31"/>
      <c r="S550" s="31"/>
      <c r="T550" s="31"/>
      <c r="U550" s="31"/>
      <c r="V550" s="31"/>
      <c r="W550" s="31"/>
      <c r="X550" s="31"/>
      <c r="Y550" s="31"/>
      <c r="Z550" s="31"/>
      <c r="AA550" s="31"/>
      <c r="AB550" s="31"/>
      <c r="AC550" s="31"/>
      <c r="AD550" s="31"/>
      <c r="AE550" s="31"/>
      <c r="AF550" s="31"/>
      <c r="AG550" s="31"/>
      <c r="AH550" s="31"/>
      <c r="AI550" s="31"/>
    </row>
    <row r="551" spans="1:35">
      <c r="A551" s="31"/>
      <c r="B551" s="31"/>
      <c r="C551" s="31"/>
      <c r="D551" s="31"/>
      <c r="E551" s="31"/>
      <c r="F551" s="31"/>
      <c r="G551" s="31"/>
      <c r="H551" s="31"/>
      <c r="I551" s="97"/>
      <c r="J551" s="31"/>
      <c r="K551" s="31"/>
      <c r="L551" s="31"/>
      <c r="M551" s="31"/>
      <c r="N551" s="31"/>
      <c r="O551" s="31"/>
      <c r="P551" s="31"/>
      <c r="Q551" s="31"/>
      <c r="S551" s="31"/>
      <c r="T551" s="31"/>
      <c r="U551" s="31"/>
      <c r="V551" s="31"/>
      <c r="W551" s="31"/>
      <c r="X551" s="31"/>
      <c r="Y551" s="31"/>
      <c r="Z551" s="31"/>
      <c r="AA551" s="31"/>
      <c r="AB551" s="31"/>
      <c r="AC551" s="31"/>
      <c r="AD551" s="31"/>
      <c r="AE551" s="31"/>
      <c r="AF551" s="31"/>
      <c r="AG551" s="31"/>
      <c r="AH551" s="31"/>
      <c r="AI551" s="31"/>
    </row>
    <row r="552" spans="1:35">
      <c r="A552" s="31"/>
      <c r="B552" s="31"/>
      <c r="C552" s="31"/>
      <c r="D552" s="31"/>
      <c r="E552" s="31"/>
      <c r="F552" s="31"/>
      <c r="G552" s="31"/>
      <c r="H552" s="31"/>
      <c r="I552" s="97"/>
      <c r="J552" s="31"/>
      <c r="K552" s="31"/>
      <c r="L552" s="31"/>
      <c r="M552" s="31"/>
      <c r="N552" s="31"/>
      <c r="O552" s="31"/>
      <c r="P552" s="31"/>
      <c r="Q552" s="31"/>
      <c r="S552" s="31"/>
      <c r="T552" s="31"/>
      <c r="U552" s="31"/>
      <c r="V552" s="31"/>
      <c r="W552" s="31"/>
      <c r="X552" s="31"/>
      <c r="Y552" s="31"/>
      <c r="Z552" s="31"/>
      <c r="AA552" s="31"/>
      <c r="AB552" s="31"/>
      <c r="AC552" s="31"/>
      <c r="AD552" s="31"/>
      <c r="AE552" s="31"/>
      <c r="AF552" s="31"/>
      <c r="AG552" s="31"/>
      <c r="AH552" s="31"/>
      <c r="AI552" s="31"/>
    </row>
    <row r="553" spans="1:35">
      <c r="A553" s="31"/>
      <c r="B553" s="31"/>
      <c r="C553" s="31"/>
      <c r="D553" s="31"/>
      <c r="E553" s="31"/>
      <c r="F553" s="31"/>
      <c r="G553" s="31"/>
      <c r="H553" s="31"/>
      <c r="I553" s="97"/>
      <c r="J553" s="31"/>
      <c r="K553" s="31"/>
      <c r="L553" s="31"/>
      <c r="M553" s="31"/>
      <c r="N553" s="31"/>
      <c r="O553" s="31"/>
      <c r="P553" s="31"/>
      <c r="Q553" s="31"/>
      <c r="S553" s="31"/>
      <c r="T553" s="31"/>
      <c r="U553" s="31"/>
      <c r="V553" s="31"/>
      <c r="W553" s="31"/>
      <c r="X553" s="31"/>
      <c r="Y553" s="31"/>
      <c r="Z553" s="31"/>
      <c r="AA553" s="31"/>
      <c r="AB553" s="31"/>
      <c r="AC553" s="31"/>
      <c r="AD553" s="31"/>
      <c r="AE553" s="31"/>
      <c r="AF553" s="31"/>
      <c r="AG553" s="31"/>
      <c r="AH553" s="31"/>
      <c r="AI553" s="31"/>
    </row>
    <row r="554" spans="1:35">
      <c r="A554" s="31"/>
      <c r="B554" s="31"/>
      <c r="C554" s="31"/>
      <c r="D554" s="31"/>
      <c r="E554" s="31"/>
      <c r="F554" s="31"/>
      <c r="G554" s="31"/>
      <c r="H554" s="31"/>
      <c r="I554" s="97"/>
      <c r="J554" s="31"/>
      <c r="K554" s="31"/>
      <c r="L554" s="31"/>
      <c r="M554" s="31"/>
      <c r="N554" s="31"/>
      <c r="O554" s="31"/>
      <c r="P554" s="31"/>
      <c r="Q554" s="31"/>
      <c r="S554" s="31"/>
      <c r="T554" s="31"/>
      <c r="U554" s="31"/>
      <c r="V554" s="31"/>
      <c r="W554" s="31"/>
      <c r="X554" s="31"/>
      <c r="Y554" s="31"/>
      <c r="Z554" s="31"/>
      <c r="AA554" s="31"/>
      <c r="AB554" s="31"/>
      <c r="AC554" s="31"/>
      <c r="AD554" s="31"/>
      <c r="AE554" s="31"/>
      <c r="AF554" s="31"/>
      <c r="AG554" s="31"/>
      <c r="AH554" s="31"/>
      <c r="AI554" s="31"/>
    </row>
    <row r="555" spans="1:35">
      <c r="A555" s="31"/>
      <c r="B555" s="31"/>
      <c r="C555" s="31"/>
      <c r="D555" s="31"/>
      <c r="E555" s="31"/>
      <c r="F555" s="31"/>
      <c r="G555" s="31"/>
      <c r="H555" s="31"/>
      <c r="I555" s="97"/>
      <c r="J555" s="31"/>
      <c r="K555" s="31"/>
      <c r="L555" s="31"/>
      <c r="M555" s="31"/>
      <c r="N555" s="31"/>
      <c r="O555" s="31"/>
      <c r="P555" s="31"/>
      <c r="Q555" s="31"/>
      <c r="S555" s="31"/>
      <c r="T555" s="31"/>
      <c r="U555" s="31"/>
      <c r="V555" s="31"/>
      <c r="W555" s="31"/>
      <c r="X555" s="31"/>
      <c r="Y555" s="31"/>
      <c r="Z555" s="31"/>
      <c r="AA555" s="31"/>
      <c r="AB555" s="31"/>
      <c r="AC555" s="31"/>
      <c r="AD555" s="31"/>
      <c r="AE555" s="31"/>
      <c r="AF555" s="31"/>
      <c r="AG555" s="31"/>
      <c r="AH555" s="31"/>
      <c r="AI555" s="31"/>
    </row>
    <row r="556" spans="1:35">
      <c r="A556" s="31"/>
      <c r="B556" s="31"/>
      <c r="C556" s="31"/>
      <c r="D556" s="31"/>
      <c r="E556" s="31"/>
      <c r="F556" s="31"/>
      <c r="G556" s="31"/>
      <c r="H556" s="31"/>
      <c r="I556" s="97"/>
      <c r="J556" s="31"/>
      <c r="K556" s="31"/>
      <c r="L556" s="31"/>
      <c r="M556" s="31"/>
      <c r="N556" s="31"/>
      <c r="O556" s="31"/>
      <c r="P556" s="31"/>
      <c r="Q556" s="31"/>
      <c r="S556" s="31"/>
      <c r="T556" s="31"/>
      <c r="U556" s="31"/>
      <c r="V556" s="31"/>
      <c r="W556" s="31"/>
      <c r="X556" s="31"/>
      <c r="Y556" s="31"/>
      <c r="Z556" s="31"/>
      <c r="AA556" s="31"/>
      <c r="AB556" s="31"/>
      <c r="AC556" s="31"/>
      <c r="AD556" s="31"/>
      <c r="AE556" s="31"/>
      <c r="AF556" s="31"/>
      <c r="AG556" s="31"/>
      <c r="AH556" s="31"/>
      <c r="AI556" s="31"/>
    </row>
    <row r="557" spans="1:35">
      <c r="A557" s="31"/>
      <c r="B557" s="31"/>
      <c r="C557" s="31"/>
      <c r="D557" s="31"/>
      <c r="E557" s="31"/>
      <c r="F557" s="31"/>
      <c r="G557" s="31"/>
      <c r="H557" s="31"/>
      <c r="I557" s="97"/>
      <c r="J557" s="31"/>
      <c r="K557" s="31"/>
      <c r="L557" s="31"/>
      <c r="M557" s="31"/>
      <c r="N557" s="31"/>
      <c r="O557" s="31"/>
      <c r="P557" s="31"/>
      <c r="Q557" s="31"/>
      <c r="S557" s="31"/>
      <c r="T557" s="31"/>
      <c r="U557" s="31"/>
      <c r="V557" s="31"/>
      <c r="W557" s="31"/>
      <c r="X557" s="31"/>
      <c r="Y557" s="31"/>
      <c r="Z557" s="31"/>
      <c r="AA557" s="31"/>
      <c r="AB557" s="31"/>
      <c r="AC557" s="31"/>
      <c r="AD557" s="31"/>
      <c r="AE557" s="31"/>
      <c r="AF557" s="31"/>
      <c r="AG557" s="31"/>
      <c r="AH557" s="31"/>
      <c r="AI557" s="31"/>
    </row>
    <row r="558" spans="1:35">
      <c r="A558" s="31"/>
      <c r="B558" s="31"/>
      <c r="C558" s="31"/>
      <c r="D558" s="31"/>
      <c r="E558" s="31"/>
      <c r="F558" s="31"/>
      <c r="G558" s="31"/>
      <c r="H558" s="31"/>
      <c r="I558" s="97"/>
      <c r="J558" s="31"/>
      <c r="K558" s="31"/>
      <c r="L558" s="31"/>
      <c r="M558" s="31"/>
      <c r="N558" s="31"/>
      <c r="O558" s="31"/>
      <c r="P558" s="31"/>
      <c r="Q558" s="31"/>
      <c r="S558" s="31"/>
      <c r="T558" s="31"/>
      <c r="U558" s="31"/>
      <c r="V558" s="31"/>
      <c r="W558" s="31"/>
      <c r="X558" s="31"/>
      <c r="Y558" s="31"/>
      <c r="Z558" s="31"/>
      <c r="AA558" s="31"/>
      <c r="AB558" s="31"/>
      <c r="AC558" s="31"/>
      <c r="AD558" s="31"/>
      <c r="AE558" s="31"/>
      <c r="AF558" s="31"/>
      <c r="AG558" s="31"/>
      <c r="AH558" s="31"/>
      <c r="AI558" s="31"/>
    </row>
    <row r="559" spans="1:35">
      <c r="A559" s="31"/>
      <c r="B559" s="31"/>
      <c r="C559" s="31"/>
      <c r="D559" s="31"/>
      <c r="E559" s="31"/>
      <c r="F559" s="31"/>
      <c r="G559" s="31"/>
      <c r="H559" s="31"/>
      <c r="I559" s="97"/>
      <c r="J559" s="31"/>
      <c r="K559" s="31"/>
      <c r="L559" s="31"/>
      <c r="M559" s="31"/>
      <c r="N559" s="31"/>
      <c r="O559" s="31"/>
      <c r="P559" s="31"/>
      <c r="Q559" s="31"/>
      <c r="S559" s="31"/>
      <c r="T559" s="31"/>
      <c r="U559" s="31"/>
      <c r="V559" s="31"/>
      <c r="W559" s="31"/>
      <c r="X559" s="31"/>
      <c r="Y559" s="31"/>
      <c r="Z559" s="31"/>
      <c r="AA559" s="31"/>
      <c r="AB559" s="31"/>
      <c r="AC559" s="31"/>
      <c r="AD559" s="31"/>
      <c r="AE559" s="31"/>
      <c r="AF559" s="31"/>
      <c r="AG559" s="31"/>
      <c r="AH559" s="31"/>
      <c r="AI559" s="31"/>
    </row>
    <row r="560" spans="1:35">
      <c r="A560" s="31"/>
      <c r="B560" s="31"/>
      <c r="C560" s="31"/>
      <c r="D560" s="31"/>
      <c r="E560" s="31"/>
      <c r="F560" s="31"/>
      <c r="G560" s="31"/>
      <c r="H560" s="31"/>
      <c r="I560" s="97"/>
      <c r="J560" s="31"/>
      <c r="K560" s="31"/>
      <c r="L560" s="31"/>
      <c r="M560" s="31"/>
      <c r="N560" s="31"/>
      <c r="O560" s="31"/>
      <c r="P560" s="31"/>
      <c r="Q560" s="31"/>
      <c r="S560" s="31"/>
      <c r="T560" s="31"/>
      <c r="U560" s="31"/>
      <c r="V560" s="31"/>
      <c r="W560" s="31"/>
      <c r="X560" s="31"/>
      <c r="Y560" s="31"/>
      <c r="Z560" s="31"/>
      <c r="AA560" s="31"/>
      <c r="AB560" s="31"/>
      <c r="AC560" s="31"/>
      <c r="AD560" s="31"/>
      <c r="AE560" s="31"/>
      <c r="AF560" s="31"/>
      <c r="AG560" s="31"/>
      <c r="AH560" s="31"/>
      <c r="AI560" s="31"/>
    </row>
    <row r="561" spans="1:35">
      <c r="A561" s="31"/>
      <c r="B561" s="31"/>
      <c r="C561" s="31"/>
      <c r="D561" s="31"/>
      <c r="E561" s="31"/>
      <c r="F561" s="31"/>
      <c r="G561" s="31"/>
      <c r="H561" s="31"/>
      <c r="I561" s="97"/>
      <c r="J561" s="31"/>
      <c r="K561" s="31"/>
      <c r="L561" s="31"/>
      <c r="M561" s="31"/>
      <c r="N561" s="31"/>
      <c r="O561" s="31"/>
      <c r="P561" s="31"/>
      <c r="Q561" s="31"/>
      <c r="S561" s="31"/>
      <c r="T561" s="31"/>
      <c r="U561" s="31"/>
      <c r="V561" s="31"/>
      <c r="W561" s="31"/>
      <c r="X561" s="31"/>
      <c r="Y561" s="31"/>
      <c r="Z561" s="31"/>
      <c r="AA561" s="31"/>
      <c r="AB561" s="31"/>
      <c r="AC561" s="31"/>
      <c r="AD561" s="31"/>
      <c r="AE561" s="31"/>
      <c r="AF561" s="31"/>
      <c r="AG561" s="31"/>
      <c r="AH561" s="31"/>
      <c r="AI561" s="31"/>
    </row>
    <row r="562" spans="1:35">
      <c r="A562" s="31"/>
      <c r="B562" s="31"/>
      <c r="C562" s="31"/>
      <c r="D562" s="31"/>
      <c r="E562" s="31"/>
      <c r="F562" s="31"/>
      <c r="G562" s="31"/>
      <c r="H562" s="31"/>
      <c r="I562" s="97"/>
      <c r="J562" s="31"/>
      <c r="K562" s="31"/>
      <c r="L562" s="31"/>
      <c r="M562" s="31"/>
      <c r="N562" s="31"/>
      <c r="O562" s="31"/>
      <c r="P562" s="31"/>
      <c r="Q562" s="31"/>
      <c r="S562" s="31"/>
      <c r="T562" s="31"/>
      <c r="U562" s="31"/>
      <c r="V562" s="31"/>
      <c r="W562" s="31"/>
      <c r="X562" s="31"/>
      <c r="Y562" s="31"/>
      <c r="Z562" s="31"/>
      <c r="AA562" s="31"/>
      <c r="AB562" s="31"/>
      <c r="AC562" s="31"/>
      <c r="AD562" s="31"/>
      <c r="AE562" s="31"/>
      <c r="AF562" s="31"/>
      <c r="AG562" s="31"/>
      <c r="AH562" s="31"/>
      <c r="AI562" s="31"/>
    </row>
    <row r="563" spans="1:35">
      <c r="A563" s="31"/>
      <c r="B563" s="31"/>
      <c r="C563" s="31"/>
      <c r="D563" s="31"/>
      <c r="E563" s="31"/>
      <c r="F563" s="31"/>
      <c r="G563" s="31"/>
      <c r="H563" s="31"/>
      <c r="I563" s="97"/>
      <c r="J563" s="31"/>
      <c r="K563" s="31"/>
      <c r="L563" s="31"/>
      <c r="M563" s="31"/>
      <c r="N563" s="31"/>
      <c r="O563" s="31"/>
      <c r="P563" s="31"/>
      <c r="Q563" s="31"/>
      <c r="S563" s="31"/>
      <c r="T563" s="31"/>
      <c r="U563" s="31"/>
      <c r="V563" s="31"/>
      <c r="W563" s="31"/>
      <c r="X563" s="31"/>
      <c r="Y563" s="31"/>
      <c r="Z563" s="31"/>
      <c r="AA563" s="31"/>
      <c r="AB563" s="31"/>
      <c r="AC563" s="31"/>
      <c r="AD563" s="31"/>
      <c r="AE563" s="31"/>
      <c r="AF563" s="31"/>
      <c r="AG563" s="31"/>
      <c r="AH563" s="31"/>
      <c r="AI563" s="31"/>
    </row>
    <row r="564" spans="1:35">
      <c r="A564" s="31"/>
      <c r="B564" s="31"/>
      <c r="C564" s="31"/>
      <c r="D564" s="31"/>
      <c r="E564" s="31"/>
      <c r="F564" s="31"/>
      <c r="G564" s="31"/>
      <c r="H564" s="31"/>
      <c r="I564" s="97"/>
      <c r="J564" s="31"/>
      <c r="K564" s="31"/>
      <c r="L564" s="31"/>
      <c r="M564" s="31"/>
      <c r="N564" s="31"/>
      <c r="O564" s="31"/>
      <c r="P564" s="31"/>
      <c r="Q564" s="31"/>
      <c r="S564" s="31"/>
      <c r="T564" s="31"/>
      <c r="U564" s="31"/>
      <c r="V564" s="31"/>
      <c r="W564" s="31"/>
      <c r="X564" s="31"/>
      <c r="Y564" s="31"/>
      <c r="Z564" s="31"/>
      <c r="AA564" s="31"/>
      <c r="AB564" s="31"/>
      <c r="AC564" s="31"/>
      <c r="AD564" s="31"/>
      <c r="AE564" s="31"/>
      <c r="AF564" s="31"/>
      <c r="AG564" s="31"/>
      <c r="AH564" s="31"/>
      <c r="AI564" s="31"/>
    </row>
    <row r="565" spans="1:35">
      <c r="A565" s="31"/>
      <c r="B565" s="31"/>
      <c r="C565" s="31"/>
      <c r="D565" s="31"/>
      <c r="E565" s="31"/>
      <c r="F565" s="31"/>
      <c r="G565" s="31"/>
      <c r="H565" s="31"/>
      <c r="I565" s="97"/>
      <c r="J565" s="31"/>
      <c r="K565" s="31"/>
      <c r="L565" s="31"/>
      <c r="M565" s="31"/>
      <c r="N565" s="31"/>
      <c r="O565" s="31"/>
      <c r="P565" s="31"/>
      <c r="Q565" s="31"/>
      <c r="S565" s="31"/>
      <c r="T565" s="31"/>
      <c r="U565" s="31"/>
      <c r="V565" s="31"/>
      <c r="W565" s="31"/>
      <c r="X565" s="31"/>
      <c r="Y565" s="31"/>
      <c r="Z565" s="31"/>
      <c r="AA565" s="31"/>
      <c r="AB565" s="31"/>
      <c r="AC565" s="31"/>
      <c r="AD565" s="31"/>
      <c r="AE565" s="31"/>
      <c r="AF565" s="31"/>
      <c r="AG565" s="31"/>
      <c r="AH565" s="31"/>
      <c r="AI565" s="31"/>
    </row>
    <row r="566" spans="1:35">
      <c r="A566" s="31"/>
      <c r="B566" s="31"/>
      <c r="C566" s="31"/>
      <c r="D566" s="31"/>
      <c r="E566" s="31"/>
      <c r="F566" s="31"/>
      <c r="G566" s="31"/>
      <c r="H566" s="31"/>
      <c r="I566" s="97"/>
      <c r="J566" s="31"/>
      <c r="K566" s="31"/>
      <c r="L566" s="31"/>
      <c r="M566" s="31"/>
      <c r="N566" s="31"/>
      <c r="O566" s="31"/>
      <c r="P566" s="31"/>
      <c r="Q566" s="31"/>
      <c r="S566" s="31"/>
      <c r="T566" s="31"/>
      <c r="U566" s="31"/>
      <c r="V566" s="31"/>
      <c r="W566" s="31"/>
      <c r="X566" s="31"/>
      <c r="Y566" s="31"/>
      <c r="Z566" s="31"/>
      <c r="AA566" s="31"/>
      <c r="AB566" s="31"/>
      <c r="AC566" s="31"/>
      <c r="AD566" s="31"/>
      <c r="AE566" s="31"/>
      <c r="AF566" s="31"/>
      <c r="AG566" s="31"/>
      <c r="AH566" s="31"/>
      <c r="AI566" s="31"/>
    </row>
    <row r="567" spans="1:35">
      <c r="A567" s="31"/>
      <c r="B567" s="31"/>
      <c r="C567" s="31"/>
      <c r="D567" s="31"/>
      <c r="E567" s="31"/>
      <c r="F567" s="31"/>
      <c r="G567" s="31"/>
      <c r="H567" s="31"/>
      <c r="I567" s="97"/>
      <c r="J567" s="31"/>
      <c r="K567" s="31"/>
      <c r="L567" s="31"/>
      <c r="M567" s="31"/>
      <c r="N567" s="31"/>
      <c r="O567" s="31"/>
      <c r="P567" s="31"/>
      <c r="Q567" s="31"/>
      <c r="S567" s="31"/>
      <c r="T567" s="31"/>
      <c r="U567" s="31"/>
      <c r="V567" s="31"/>
      <c r="W567" s="31"/>
      <c r="X567" s="31"/>
      <c r="Y567" s="31"/>
      <c r="Z567" s="31"/>
      <c r="AA567" s="31"/>
      <c r="AB567" s="31"/>
      <c r="AC567" s="31"/>
      <c r="AD567" s="31"/>
      <c r="AE567" s="31"/>
      <c r="AF567" s="31"/>
      <c r="AG567" s="31"/>
      <c r="AH567" s="31"/>
      <c r="AI567" s="31"/>
    </row>
    <row r="568" spans="1:35">
      <c r="A568" s="31"/>
      <c r="B568" s="31"/>
      <c r="C568" s="31"/>
      <c r="D568" s="31"/>
      <c r="E568" s="31"/>
      <c r="F568" s="31"/>
      <c r="G568" s="31"/>
      <c r="H568" s="31"/>
      <c r="I568" s="97"/>
      <c r="J568" s="31"/>
      <c r="K568" s="31"/>
      <c r="L568" s="31"/>
      <c r="M568" s="31"/>
      <c r="N568" s="31"/>
      <c r="O568" s="31"/>
      <c r="P568" s="31"/>
      <c r="Q568" s="31"/>
      <c r="S568" s="31"/>
      <c r="T568" s="31"/>
      <c r="U568" s="31"/>
      <c r="V568" s="31"/>
      <c r="W568" s="31"/>
      <c r="X568" s="31"/>
      <c r="Y568" s="31"/>
      <c r="Z568" s="31"/>
      <c r="AA568" s="31"/>
      <c r="AB568" s="31"/>
      <c r="AC568" s="31"/>
      <c r="AD568" s="31"/>
      <c r="AE568" s="31"/>
      <c r="AF568" s="31"/>
      <c r="AG568" s="31"/>
      <c r="AH568" s="31"/>
      <c r="AI568" s="31"/>
    </row>
    <row r="569" spans="1:35">
      <c r="A569" s="31"/>
      <c r="B569" s="31"/>
      <c r="C569" s="31"/>
      <c r="D569" s="31"/>
      <c r="E569" s="31"/>
      <c r="F569" s="31"/>
      <c r="G569" s="31"/>
      <c r="H569" s="31"/>
      <c r="I569" s="97"/>
      <c r="J569" s="31"/>
      <c r="K569" s="31"/>
      <c r="L569" s="31"/>
      <c r="M569" s="31"/>
      <c r="N569" s="31"/>
      <c r="O569" s="31"/>
      <c r="P569" s="31"/>
      <c r="Q569" s="31"/>
      <c r="S569" s="31"/>
      <c r="T569" s="31"/>
      <c r="U569" s="31"/>
      <c r="V569" s="31"/>
      <c r="W569" s="31"/>
      <c r="X569" s="31"/>
      <c r="Y569" s="31"/>
      <c r="Z569" s="31"/>
      <c r="AA569" s="31"/>
      <c r="AB569" s="31"/>
      <c r="AC569" s="31"/>
      <c r="AD569" s="31"/>
      <c r="AE569" s="31"/>
      <c r="AF569" s="31"/>
      <c r="AG569" s="31"/>
      <c r="AH569" s="31"/>
      <c r="AI569" s="31"/>
    </row>
    <row r="570" spans="1:35">
      <c r="A570" s="31"/>
      <c r="B570" s="31"/>
      <c r="C570" s="31"/>
      <c r="D570" s="31"/>
      <c r="E570" s="31"/>
      <c r="F570" s="31"/>
      <c r="G570" s="31"/>
      <c r="H570" s="31"/>
      <c r="I570" s="97"/>
      <c r="J570" s="31"/>
      <c r="K570" s="31"/>
      <c r="L570" s="31"/>
      <c r="M570" s="31"/>
      <c r="N570" s="31"/>
      <c r="O570" s="31"/>
      <c r="P570" s="31"/>
      <c r="Q570" s="31"/>
      <c r="S570" s="31"/>
      <c r="T570" s="31"/>
      <c r="U570" s="31"/>
      <c r="V570" s="31"/>
      <c r="W570" s="31"/>
      <c r="X570" s="31"/>
      <c r="Y570" s="31"/>
      <c r="Z570" s="31"/>
      <c r="AA570" s="31"/>
      <c r="AB570" s="31"/>
      <c r="AC570" s="31"/>
      <c r="AD570" s="31"/>
      <c r="AE570" s="31"/>
      <c r="AF570" s="31"/>
      <c r="AG570" s="31"/>
      <c r="AH570" s="31"/>
      <c r="AI570" s="31"/>
    </row>
    <row r="571" spans="1:35">
      <c r="A571" s="31"/>
      <c r="B571" s="31"/>
      <c r="C571" s="31"/>
      <c r="D571" s="31"/>
      <c r="E571" s="31"/>
      <c r="F571" s="31"/>
      <c r="G571" s="31"/>
      <c r="H571" s="31"/>
      <c r="I571" s="97"/>
      <c r="J571" s="31"/>
      <c r="K571" s="31"/>
      <c r="L571" s="31"/>
      <c r="M571" s="31"/>
      <c r="N571" s="31"/>
      <c r="O571" s="31"/>
      <c r="P571" s="31"/>
      <c r="Q571" s="31"/>
      <c r="S571" s="31"/>
      <c r="T571" s="31"/>
      <c r="U571" s="31"/>
      <c r="V571" s="31"/>
      <c r="W571" s="31"/>
      <c r="X571" s="31"/>
      <c r="Y571" s="31"/>
      <c r="Z571" s="31"/>
      <c r="AA571" s="31"/>
      <c r="AB571" s="31"/>
      <c r="AC571" s="31"/>
      <c r="AD571" s="31"/>
      <c r="AE571" s="31"/>
      <c r="AF571" s="31"/>
      <c r="AG571" s="31"/>
      <c r="AH571" s="31"/>
      <c r="AI571" s="31"/>
    </row>
    <row r="572" spans="1:35">
      <c r="A572" s="31"/>
      <c r="B572" s="31"/>
      <c r="C572" s="31"/>
      <c r="D572" s="31"/>
      <c r="E572" s="31"/>
      <c r="F572" s="31"/>
      <c r="G572" s="31"/>
      <c r="H572" s="31"/>
      <c r="I572" s="97"/>
      <c r="J572" s="31"/>
      <c r="K572" s="31"/>
      <c r="L572" s="31"/>
      <c r="M572" s="31"/>
      <c r="N572" s="31"/>
      <c r="O572" s="31"/>
      <c r="P572" s="31"/>
      <c r="Q572" s="31"/>
      <c r="S572" s="31"/>
      <c r="T572" s="31"/>
      <c r="U572" s="31"/>
      <c r="V572" s="31"/>
      <c r="W572" s="31"/>
      <c r="X572" s="31"/>
      <c r="Y572" s="31"/>
      <c r="Z572" s="31"/>
      <c r="AA572" s="31"/>
      <c r="AB572" s="31"/>
      <c r="AC572" s="31"/>
      <c r="AD572" s="31"/>
      <c r="AE572" s="31"/>
      <c r="AF572" s="31"/>
      <c r="AG572" s="31"/>
      <c r="AH572" s="31"/>
      <c r="AI572" s="31"/>
    </row>
    <row r="573" spans="1:35">
      <c r="A573" s="31"/>
      <c r="B573" s="31"/>
      <c r="C573" s="31"/>
      <c r="D573" s="31"/>
      <c r="E573" s="31"/>
      <c r="F573" s="31"/>
      <c r="G573" s="31"/>
      <c r="H573" s="31"/>
      <c r="I573" s="97"/>
      <c r="J573" s="31"/>
      <c r="K573" s="31"/>
      <c r="L573" s="31"/>
      <c r="M573" s="31"/>
      <c r="N573" s="31"/>
      <c r="O573" s="31"/>
      <c r="P573" s="31"/>
      <c r="Q573" s="31"/>
      <c r="S573" s="31"/>
      <c r="T573" s="31"/>
      <c r="U573" s="31"/>
      <c r="V573" s="31"/>
      <c r="W573" s="31"/>
      <c r="X573" s="31"/>
      <c r="Y573" s="31"/>
      <c r="Z573" s="31"/>
      <c r="AA573" s="31"/>
      <c r="AB573" s="31"/>
      <c r="AC573" s="31"/>
      <c r="AD573" s="31"/>
      <c r="AE573" s="31"/>
      <c r="AF573" s="31"/>
      <c r="AG573" s="31"/>
      <c r="AH573" s="31"/>
      <c r="AI573" s="31"/>
    </row>
    <row r="574" spans="1:35">
      <c r="A574" s="31"/>
      <c r="B574" s="31"/>
      <c r="C574" s="31"/>
      <c r="D574" s="31"/>
      <c r="E574" s="31"/>
      <c r="F574" s="31"/>
      <c r="G574" s="31"/>
      <c r="H574" s="31"/>
      <c r="I574" s="97"/>
      <c r="J574" s="31"/>
      <c r="K574" s="31"/>
      <c r="L574" s="31"/>
      <c r="M574" s="31"/>
      <c r="N574" s="31"/>
      <c r="O574" s="31"/>
      <c r="P574" s="31"/>
      <c r="Q574" s="31"/>
      <c r="S574" s="31"/>
      <c r="T574" s="31"/>
      <c r="U574" s="31"/>
      <c r="V574" s="31"/>
      <c r="W574" s="31"/>
      <c r="X574" s="31"/>
      <c r="Y574" s="31"/>
      <c r="Z574" s="31"/>
      <c r="AA574" s="31"/>
      <c r="AB574" s="31"/>
      <c r="AC574" s="31"/>
      <c r="AD574" s="31"/>
      <c r="AE574" s="31"/>
      <c r="AF574" s="31"/>
      <c r="AG574" s="31"/>
      <c r="AH574" s="31"/>
      <c r="AI574" s="31"/>
    </row>
    <row r="575" spans="1:35">
      <c r="A575" s="31"/>
      <c r="B575" s="31"/>
      <c r="C575" s="31"/>
      <c r="D575" s="31"/>
      <c r="E575" s="31"/>
      <c r="F575" s="31"/>
      <c r="G575" s="31"/>
      <c r="H575" s="31"/>
      <c r="I575" s="97"/>
      <c r="J575" s="31"/>
      <c r="K575" s="31"/>
      <c r="L575" s="31"/>
      <c r="M575" s="31"/>
      <c r="N575" s="31"/>
      <c r="O575" s="31"/>
      <c r="P575" s="31"/>
      <c r="Q575" s="31"/>
      <c r="S575" s="31"/>
      <c r="T575" s="31"/>
      <c r="U575" s="31"/>
      <c r="V575" s="31"/>
      <c r="W575" s="31"/>
      <c r="X575" s="31"/>
      <c r="Y575" s="31"/>
      <c r="Z575" s="31"/>
      <c r="AA575" s="31"/>
      <c r="AB575" s="31"/>
      <c r="AC575" s="31"/>
      <c r="AD575" s="31"/>
      <c r="AE575" s="31"/>
      <c r="AF575" s="31"/>
      <c r="AG575" s="31"/>
      <c r="AH575" s="31"/>
      <c r="AI575" s="31"/>
    </row>
    <row r="576" spans="1:35">
      <c r="A576" s="31"/>
      <c r="B576" s="31"/>
      <c r="C576" s="31"/>
      <c r="D576" s="31"/>
      <c r="E576" s="31"/>
      <c r="F576" s="31"/>
      <c r="G576" s="31"/>
      <c r="H576" s="31"/>
      <c r="I576" s="97"/>
      <c r="J576" s="31"/>
      <c r="K576" s="31"/>
      <c r="L576" s="31"/>
      <c r="M576" s="31"/>
      <c r="N576" s="31"/>
      <c r="O576" s="31"/>
      <c r="P576" s="31"/>
      <c r="Q576" s="31"/>
      <c r="S576" s="31"/>
      <c r="T576" s="31"/>
      <c r="U576" s="31"/>
      <c r="V576" s="31"/>
      <c r="W576" s="31"/>
      <c r="X576" s="31"/>
      <c r="Y576" s="31"/>
      <c r="Z576" s="31"/>
      <c r="AA576" s="31"/>
      <c r="AB576" s="31"/>
      <c r="AC576" s="31"/>
      <c r="AD576" s="31"/>
      <c r="AE576" s="31"/>
      <c r="AF576" s="31"/>
      <c r="AG576" s="31"/>
      <c r="AH576" s="31"/>
      <c r="AI576" s="31"/>
    </row>
    <row r="577" spans="1:35">
      <c r="A577" s="31"/>
      <c r="B577" s="31"/>
      <c r="C577" s="31"/>
      <c r="D577" s="31"/>
      <c r="E577" s="31"/>
      <c r="F577" s="31"/>
      <c r="G577" s="31"/>
      <c r="H577" s="31"/>
      <c r="I577" s="97"/>
      <c r="J577" s="31"/>
      <c r="K577" s="31"/>
      <c r="L577" s="31"/>
      <c r="M577" s="31"/>
      <c r="N577" s="31"/>
      <c r="O577" s="31"/>
      <c r="P577" s="31"/>
      <c r="Q577" s="31"/>
      <c r="S577" s="31"/>
      <c r="T577" s="31"/>
      <c r="U577" s="31"/>
      <c r="V577" s="31"/>
      <c r="W577" s="31"/>
      <c r="X577" s="31"/>
      <c r="Y577" s="31"/>
      <c r="Z577" s="31"/>
      <c r="AA577" s="31"/>
      <c r="AB577" s="31"/>
      <c r="AC577" s="31"/>
      <c r="AD577" s="31"/>
      <c r="AE577" s="31"/>
      <c r="AF577" s="31"/>
      <c r="AG577" s="31"/>
      <c r="AH577" s="31"/>
      <c r="AI577" s="31"/>
    </row>
    <row r="578" spans="1:35">
      <c r="A578" s="31"/>
      <c r="B578" s="31"/>
      <c r="C578" s="31"/>
      <c r="D578" s="31"/>
      <c r="E578" s="31"/>
      <c r="F578" s="31"/>
      <c r="G578" s="31"/>
      <c r="H578" s="31"/>
      <c r="I578" s="97"/>
      <c r="J578" s="31"/>
      <c r="K578" s="31"/>
      <c r="L578" s="31"/>
      <c r="M578" s="31"/>
      <c r="N578" s="31"/>
      <c r="O578" s="31"/>
      <c r="P578" s="31"/>
      <c r="Q578" s="31"/>
      <c r="S578" s="31"/>
      <c r="T578" s="31"/>
      <c r="U578" s="31"/>
      <c r="V578" s="31"/>
      <c r="W578" s="31"/>
      <c r="X578" s="31"/>
      <c r="Y578" s="31"/>
      <c r="Z578" s="31"/>
      <c r="AA578" s="31"/>
      <c r="AB578" s="31"/>
      <c r="AC578" s="31"/>
      <c r="AD578" s="31"/>
      <c r="AE578" s="31"/>
      <c r="AF578" s="31"/>
      <c r="AG578" s="31"/>
      <c r="AH578" s="31"/>
      <c r="AI578" s="31"/>
    </row>
    <row r="579" spans="1:35">
      <c r="A579" s="31"/>
      <c r="B579" s="31"/>
      <c r="C579" s="31"/>
      <c r="D579" s="31"/>
      <c r="E579" s="31"/>
      <c r="F579" s="31"/>
      <c r="G579" s="31"/>
      <c r="H579" s="31"/>
      <c r="I579" s="97"/>
      <c r="J579" s="31"/>
      <c r="K579" s="31"/>
      <c r="L579" s="31"/>
      <c r="M579" s="31"/>
      <c r="N579" s="31"/>
      <c r="O579" s="31"/>
      <c r="P579" s="31"/>
      <c r="Q579" s="31"/>
      <c r="S579" s="31"/>
      <c r="T579" s="31"/>
      <c r="U579" s="31"/>
      <c r="V579" s="31"/>
      <c r="W579" s="31"/>
      <c r="X579" s="31"/>
      <c r="Y579" s="31"/>
      <c r="Z579" s="31"/>
      <c r="AA579" s="31"/>
      <c r="AB579" s="31"/>
      <c r="AC579" s="31"/>
      <c r="AD579" s="31"/>
      <c r="AE579" s="31"/>
      <c r="AF579" s="31"/>
      <c r="AG579" s="31"/>
      <c r="AH579" s="31"/>
      <c r="AI579" s="31"/>
    </row>
    <row r="580" spans="1:35">
      <c r="A580" s="31"/>
      <c r="B580" s="31"/>
      <c r="C580" s="31"/>
      <c r="D580" s="31"/>
      <c r="E580" s="31"/>
      <c r="F580" s="31"/>
      <c r="G580" s="31"/>
      <c r="H580" s="31"/>
      <c r="I580" s="97"/>
      <c r="J580" s="31"/>
      <c r="K580" s="31"/>
      <c r="L580" s="31"/>
      <c r="M580" s="31"/>
      <c r="N580" s="31"/>
      <c r="O580" s="31"/>
      <c r="P580" s="31"/>
      <c r="Q580" s="31"/>
      <c r="S580" s="31"/>
      <c r="T580" s="31"/>
      <c r="U580" s="31"/>
      <c r="V580" s="31"/>
      <c r="W580" s="31"/>
      <c r="X580" s="31"/>
      <c r="Y580" s="31"/>
      <c r="Z580" s="31"/>
      <c r="AA580" s="31"/>
      <c r="AB580" s="31"/>
      <c r="AC580" s="31"/>
      <c r="AD580" s="31"/>
      <c r="AE580" s="31"/>
      <c r="AF580" s="31"/>
      <c r="AG580" s="31"/>
      <c r="AH580" s="31"/>
      <c r="AI580" s="31"/>
    </row>
    <row r="581" spans="1:35">
      <c r="A581" s="31"/>
      <c r="B581" s="31"/>
      <c r="C581" s="31"/>
      <c r="D581" s="31"/>
      <c r="E581" s="31"/>
      <c r="F581" s="31"/>
      <c r="G581" s="31"/>
      <c r="H581" s="31"/>
      <c r="I581" s="97"/>
      <c r="J581" s="31"/>
      <c r="K581" s="31"/>
      <c r="L581" s="31"/>
      <c r="M581" s="31"/>
      <c r="N581" s="31"/>
      <c r="O581" s="31"/>
      <c r="P581" s="31"/>
      <c r="Q581" s="31"/>
      <c r="S581" s="31"/>
      <c r="T581" s="31"/>
      <c r="U581" s="31"/>
      <c r="V581" s="31"/>
      <c r="W581" s="31"/>
      <c r="X581" s="31"/>
      <c r="Y581" s="31"/>
      <c r="Z581" s="31"/>
      <c r="AA581" s="31"/>
      <c r="AB581" s="31"/>
      <c r="AC581" s="31"/>
      <c r="AD581" s="31"/>
      <c r="AE581" s="31"/>
      <c r="AF581" s="31"/>
      <c r="AG581" s="31"/>
      <c r="AH581" s="31"/>
      <c r="AI581" s="31"/>
    </row>
    <row r="582" spans="1:35">
      <c r="A582" s="31"/>
      <c r="B582" s="31"/>
      <c r="C582" s="31"/>
      <c r="D582" s="31"/>
      <c r="E582" s="31"/>
      <c r="F582" s="31"/>
      <c r="G582" s="31"/>
      <c r="H582" s="31"/>
      <c r="I582" s="97"/>
      <c r="J582" s="31"/>
      <c r="K582" s="31"/>
      <c r="L582" s="31"/>
      <c r="M582" s="31"/>
      <c r="N582" s="31"/>
      <c r="O582" s="31"/>
      <c r="P582" s="31"/>
      <c r="Q582" s="31"/>
      <c r="S582" s="31"/>
      <c r="T582" s="31"/>
      <c r="U582" s="31"/>
      <c r="V582" s="31"/>
      <c r="W582" s="31"/>
      <c r="X582" s="31"/>
      <c r="Y582" s="31"/>
      <c r="Z582" s="31"/>
      <c r="AA582" s="31"/>
      <c r="AB582" s="31"/>
      <c r="AC582" s="31"/>
      <c r="AD582" s="31"/>
      <c r="AE582" s="31"/>
      <c r="AF582" s="31"/>
      <c r="AG582" s="31"/>
      <c r="AH582" s="31"/>
      <c r="AI582" s="31"/>
    </row>
    <row r="583" spans="1:35">
      <c r="A583" s="31"/>
      <c r="B583" s="31"/>
      <c r="C583" s="31"/>
      <c r="D583" s="31"/>
      <c r="E583" s="31"/>
      <c r="F583" s="31"/>
      <c r="G583" s="31"/>
      <c r="H583" s="31"/>
      <c r="I583" s="97"/>
      <c r="J583" s="31"/>
      <c r="K583" s="31"/>
      <c r="L583" s="31"/>
      <c r="M583" s="31"/>
      <c r="N583" s="31"/>
      <c r="O583" s="31"/>
      <c r="P583" s="31"/>
      <c r="Q583" s="31"/>
      <c r="S583" s="31"/>
      <c r="T583" s="31"/>
      <c r="U583" s="31"/>
      <c r="V583" s="31"/>
      <c r="W583" s="31"/>
      <c r="X583" s="31"/>
      <c r="Y583" s="31"/>
      <c r="Z583" s="31"/>
      <c r="AA583" s="31"/>
      <c r="AB583" s="31"/>
      <c r="AC583" s="31"/>
      <c r="AD583" s="31"/>
      <c r="AE583" s="31"/>
      <c r="AF583" s="31"/>
      <c r="AG583" s="31"/>
      <c r="AH583" s="31"/>
      <c r="AI583" s="31"/>
    </row>
    <row r="584" spans="1:35">
      <c r="A584" s="31"/>
      <c r="B584" s="31"/>
      <c r="C584" s="31"/>
      <c r="D584" s="31"/>
      <c r="E584" s="31"/>
      <c r="F584" s="31"/>
      <c r="G584" s="31"/>
      <c r="H584" s="31"/>
      <c r="I584" s="97"/>
      <c r="J584" s="31"/>
      <c r="K584" s="31"/>
      <c r="L584" s="31"/>
      <c r="M584" s="31"/>
      <c r="N584" s="31"/>
      <c r="O584" s="31"/>
      <c r="P584" s="31"/>
      <c r="Q584" s="31"/>
      <c r="S584" s="31"/>
      <c r="T584" s="31"/>
      <c r="U584" s="31"/>
      <c r="V584" s="31"/>
      <c r="W584" s="31"/>
      <c r="X584" s="31"/>
      <c r="Y584" s="31"/>
      <c r="Z584" s="31"/>
      <c r="AA584" s="31"/>
      <c r="AB584" s="31"/>
      <c r="AC584" s="31"/>
      <c r="AD584" s="31"/>
      <c r="AE584" s="31"/>
      <c r="AF584" s="31"/>
      <c r="AG584" s="31"/>
      <c r="AH584" s="31"/>
      <c r="AI584" s="31"/>
    </row>
    <row r="585" spans="1:35">
      <c r="A585" s="31"/>
      <c r="B585" s="31"/>
      <c r="C585" s="31"/>
      <c r="D585" s="31"/>
      <c r="E585" s="31"/>
      <c r="F585" s="31"/>
      <c r="G585" s="31"/>
      <c r="H585" s="31"/>
      <c r="I585" s="97"/>
      <c r="J585" s="31"/>
      <c r="K585" s="31"/>
      <c r="L585" s="31"/>
      <c r="M585" s="31"/>
      <c r="N585" s="31"/>
      <c r="O585" s="31"/>
      <c r="P585" s="31"/>
      <c r="Q585" s="31"/>
      <c r="S585" s="31"/>
      <c r="T585" s="31"/>
      <c r="U585" s="31"/>
      <c r="V585" s="31"/>
      <c r="W585" s="31"/>
      <c r="X585" s="31"/>
      <c r="Y585" s="31"/>
      <c r="Z585" s="31"/>
      <c r="AA585" s="31"/>
      <c r="AB585" s="31"/>
      <c r="AC585" s="31"/>
      <c r="AD585" s="31"/>
      <c r="AE585" s="31"/>
      <c r="AF585" s="31"/>
      <c r="AG585" s="31"/>
      <c r="AH585" s="31"/>
      <c r="AI585" s="31"/>
    </row>
    <row r="586" spans="1:35">
      <c r="A586" s="31"/>
      <c r="B586" s="31"/>
      <c r="C586" s="31"/>
      <c r="D586" s="31"/>
      <c r="E586" s="31"/>
      <c r="F586" s="31"/>
      <c r="G586" s="31"/>
      <c r="H586" s="31"/>
      <c r="I586" s="97"/>
      <c r="J586" s="31"/>
      <c r="K586" s="31"/>
      <c r="L586" s="31"/>
      <c r="M586" s="31"/>
      <c r="N586" s="31"/>
      <c r="O586" s="31"/>
      <c r="P586" s="31"/>
      <c r="Q586" s="31"/>
      <c r="S586" s="31"/>
      <c r="T586" s="31"/>
      <c r="U586" s="31"/>
      <c r="V586" s="31"/>
      <c r="W586" s="31"/>
      <c r="X586" s="31"/>
      <c r="Y586" s="31"/>
      <c r="Z586" s="31"/>
      <c r="AA586" s="31"/>
      <c r="AB586" s="31"/>
      <c r="AC586" s="31"/>
      <c r="AD586" s="31"/>
      <c r="AE586" s="31"/>
      <c r="AF586" s="31"/>
      <c r="AG586" s="31"/>
      <c r="AH586" s="31"/>
      <c r="AI586" s="31"/>
    </row>
    <row r="587" spans="1:35">
      <c r="A587" s="31"/>
      <c r="B587" s="31"/>
      <c r="C587" s="31"/>
      <c r="D587" s="31"/>
      <c r="E587" s="31"/>
      <c r="F587" s="31"/>
      <c r="G587" s="31"/>
      <c r="H587" s="31"/>
      <c r="I587" s="97"/>
      <c r="J587" s="31"/>
      <c r="K587" s="31"/>
      <c r="L587" s="31"/>
      <c r="M587" s="31"/>
      <c r="N587" s="31"/>
      <c r="O587" s="31"/>
      <c r="P587" s="31"/>
      <c r="Q587" s="31"/>
      <c r="S587" s="31"/>
      <c r="T587" s="31"/>
      <c r="U587" s="31"/>
      <c r="V587" s="31"/>
      <c r="W587" s="31"/>
      <c r="X587" s="31"/>
      <c r="Y587" s="31"/>
      <c r="Z587" s="31"/>
      <c r="AA587" s="31"/>
      <c r="AB587" s="31"/>
      <c r="AC587" s="31"/>
      <c r="AD587" s="31"/>
      <c r="AE587" s="31"/>
      <c r="AF587" s="31"/>
      <c r="AG587" s="31"/>
      <c r="AH587" s="31"/>
      <c r="AI587" s="31"/>
    </row>
    <row r="588" spans="1:35">
      <c r="A588" s="31"/>
      <c r="B588" s="31"/>
      <c r="C588" s="31"/>
      <c r="D588" s="31"/>
      <c r="E588" s="31"/>
      <c r="F588" s="31"/>
      <c r="G588" s="31"/>
      <c r="H588" s="31"/>
      <c r="I588" s="97"/>
      <c r="J588" s="31"/>
      <c r="K588" s="31"/>
      <c r="L588" s="31"/>
      <c r="M588" s="31"/>
      <c r="N588" s="31"/>
      <c r="O588" s="31"/>
      <c r="P588" s="31"/>
      <c r="Q588" s="31"/>
      <c r="S588" s="31"/>
      <c r="T588" s="31"/>
      <c r="U588" s="31"/>
      <c r="V588" s="31"/>
      <c r="W588" s="31"/>
      <c r="X588" s="31"/>
      <c r="Y588" s="31"/>
      <c r="Z588" s="31"/>
      <c r="AA588" s="31"/>
      <c r="AB588" s="31"/>
      <c r="AC588" s="31"/>
      <c r="AD588" s="31"/>
      <c r="AE588" s="31"/>
      <c r="AF588" s="31"/>
      <c r="AG588" s="31"/>
      <c r="AH588" s="31"/>
      <c r="AI588" s="31"/>
    </row>
    <row r="589" spans="1:35">
      <c r="A589" s="31"/>
      <c r="B589" s="31"/>
      <c r="C589" s="31"/>
      <c r="D589" s="31"/>
      <c r="E589" s="31"/>
      <c r="F589" s="31"/>
      <c r="G589" s="31"/>
      <c r="H589" s="31"/>
      <c r="I589" s="97"/>
      <c r="J589" s="31"/>
      <c r="K589" s="31"/>
      <c r="L589" s="31"/>
      <c r="M589" s="31"/>
      <c r="N589" s="31"/>
      <c r="O589" s="31"/>
      <c r="P589" s="31"/>
      <c r="Q589" s="31"/>
      <c r="S589" s="31"/>
      <c r="T589" s="31"/>
      <c r="U589" s="31"/>
      <c r="V589" s="31"/>
      <c r="W589" s="31"/>
      <c r="X589" s="31"/>
      <c r="Y589" s="31"/>
      <c r="Z589" s="31"/>
      <c r="AA589" s="31"/>
      <c r="AB589" s="31"/>
      <c r="AC589" s="31"/>
      <c r="AD589" s="31"/>
      <c r="AE589" s="31"/>
      <c r="AF589" s="31"/>
      <c r="AG589" s="31"/>
      <c r="AH589" s="31"/>
      <c r="AI589" s="31"/>
    </row>
    <row r="590" spans="1:35">
      <c r="A590" s="31"/>
      <c r="B590" s="31"/>
      <c r="C590" s="31"/>
      <c r="D590" s="31"/>
      <c r="E590" s="31"/>
      <c r="F590" s="31"/>
      <c r="G590" s="31"/>
      <c r="H590" s="31"/>
      <c r="I590" s="97"/>
      <c r="J590" s="31"/>
      <c r="K590" s="31"/>
      <c r="L590" s="31"/>
      <c r="M590" s="31"/>
      <c r="N590" s="31"/>
      <c r="O590" s="31"/>
      <c r="P590" s="31"/>
      <c r="Q590" s="31"/>
      <c r="S590" s="31"/>
      <c r="T590" s="31"/>
      <c r="U590" s="31"/>
      <c r="V590" s="31"/>
      <c r="W590" s="31"/>
      <c r="X590" s="31"/>
      <c r="Y590" s="31"/>
      <c r="Z590" s="31"/>
      <c r="AA590" s="31"/>
      <c r="AB590" s="31"/>
      <c r="AC590" s="31"/>
      <c r="AD590" s="31"/>
      <c r="AE590" s="31"/>
      <c r="AF590" s="31"/>
      <c r="AG590" s="31"/>
      <c r="AH590" s="31"/>
      <c r="AI590" s="31"/>
    </row>
    <row r="591" spans="1:35">
      <c r="A591" s="31"/>
      <c r="B591" s="31"/>
      <c r="C591" s="31"/>
      <c r="D591" s="31"/>
      <c r="E591" s="31"/>
      <c r="F591" s="31"/>
      <c r="G591" s="31"/>
      <c r="H591" s="31"/>
      <c r="I591" s="97"/>
      <c r="J591" s="31"/>
      <c r="K591" s="31"/>
      <c r="L591" s="31"/>
      <c r="M591" s="31"/>
      <c r="N591" s="31"/>
      <c r="O591" s="31"/>
      <c r="P591" s="31"/>
      <c r="Q591" s="31"/>
      <c r="S591" s="31"/>
      <c r="T591" s="31"/>
      <c r="U591" s="31"/>
      <c r="V591" s="31"/>
      <c r="W591" s="31"/>
      <c r="X591" s="31"/>
      <c r="Y591" s="31"/>
      <c r="Z591" s="31"/>
      <c r="AA591" s="31"/>
      <c r="AB591" s="31"/>
      <c r="AC591" s="31"/>
      <c r="AD591" s="31"/>
      <c r="AE591" s="31"/>
      <c r="AF591" s="31"/>
      <c r="AG591" s="31"/>
      <c r="AH591" s="31"/>
      <c r="AI591" s="31"/>
    </row>
    <row r="592" spans="1:35">
      <c r="A592" s="31"/>
      <c r="B592" s="31"/>
      <c r="C592" s="31"/>
      <c r="D592" s="31"/>
      <c r="E592" s="31"/>
      <c r="F592" s="31"/>
      <c r="G592" s="31"/>
      <c r="H592" s="31"/>
      <c r="I592" s="97"/>
      <c r="J592" s="31"/>
      <c r="K592" s="31"/>
      <c r="L592" s="31"/>
      <c r="M592" s="31"/>
      <c r="N592" s="31"/>
      <c r="O592" s="31"/>
      <c r="P592" s="31"/>
      <c r="Q592" s="31"/>
      <c r="S592" s="31"/>
      <c r="T592" s="31"/>
      <c r="U592" s="31"/>
      <c r="V592" s="31"/>
      <c r="W592" s="31"/>
      <c r="X592" s="31"/>
      <c r="Y592" s="31"/>
      <c r="Z592" s="31"/>
      <c r="AA592" s="31"/>
      <c r="AB592" s="31"/>
      <c r="AC592" s="31"/>
      <c r="AD592" s="31"/>
      <c r="AE592" s="31"/>
      <c r="AF592" s="31"/>
      <c r="AG592" s="31"/>
      <c r="AH592" s="31"/>
      <c r="AI592" s="31"/>
    </row>
    <row r="593" spans="1:35">
      <c r="A593" s="31"/>
      <c r="B593" s="31"/>
      <c r="C593" s="31"/>
      <c r="D593" s="31"/>
      <c r="E593" s="31"/>
      <c r="F593" s="31"/>
      <c r="G593" s="31"/>
      <c r="H593" s="31"/>
      <c r="I593" s="97"/>
      <c r="J593" s="31"/>
      <c r="K593" s="31"/>
      <c r="L593" s="31"/>
      <c r="M593" s="31"/>
      <c r="N593" s="31"/>
      <c r="O593" s="31"/>
      <c r="P593" s="31"/>
      <c r="Q593" s="31"/>
      <c r="S593" s="31"/>
      <c r="T593" s="31"/>
      <c r="U593" s="31"/>
      <c r="V593" s="31"/>
      <c r="W593" s="31"/>
      <c r="X593" s="31"/>
      <c r="Y593" s="31"/>
      <c r="Z593" s="31"/>
      <c r="AA593" s="31"/>
      <c r="AB593" s="31"/>
      <c r="AC593" s="31"/>
      <c r="AD593" s="31"/>
      <c r="AE593" s="31"/>
      <c r="AF593" s="31"/>
      <c r="AG593" s="31"/>
      <c r="AH593" s="31"/>
      <c r="AI593" s="31"/>
    </row>
    <row r="594" spans="1:35">
      <c r="A594" s="31"/>
      <c r="B594" s="31"/>
      <c r="C594" s="31"/>
      <c r="D594" s="31"/>
      <c r="E594" s="31"/>
      <c r="F594" s="31"/>
      <c r="G594" s="31"/>
      <c r="H594" s="31"/>
      <c r="I594" s="97"/>
      <c r="J594" s="31"/>
      <c r="K594" s="31"/>
      <c r="L594" s="31"/>
      <c r="M594" s="31"/>
      <c r="N594" s="31"/>
      <c r="O594" s="31"/>
      <c r="P594" s="31"/>
      <c r="Q594" s="31"/>
      <c r="S594" s="31"/>
      <c r="T594" s="31"/>
      <c r="U594" s="31"/>
      <c r="V594" s="31"/>
      <c r="W594" s="31"/>
      <c r="X594" s="31"/>
      <c r="Y594" s="31"/>
      <c r="Z594" s="31"/>
      <c r="AA594" s="31"/>
      <c r="AB594" s="31"/>
      <c r="AC594" s="31"/>
      <c r="AD594" s="31"/>
      <c r="AE594" s="31"/>
      <c r="AF594" s="31"/>
      <c r="AG594" s="31"/>
      <c r="AH594" s="31"/>
      <c r="AI594" s="31"/>
    </row>
    <row r="595" spans="1:35">
      <c r="A595" s="31"/>
      <c r="B595" s="31"/>
      <c r="C595" s="31"/>
      <c r="D595" s="31"/>
      <c r="E595" s="31"/>
      <c r="F595" s="31"/>
      <c r="G595" s="31"/>
      <c r="H595" s="31"/>
      <c r="I595" s="97"/>
      <c r="J595" s="31"/>
      <c r="K595" s="31"/>
      <c r="L595" s="31"/>
      <c r="M595" s="31"/>
      <c r="N595" s="31"/>
      <c r="O595" s="31"/>
      <c r="P595" s="31"/>
      <c r="Q595" s="31"/>
      <c r="S595" s="31"/>
      <c r="T595" s="31"/>
      <c r="U595" s="31"/>
      <c r="V595" s="31"/>
      <c r="W595" s="31"/>
      <c r="X595" s="31"/>
      <c r="Y595" s="31"/>
      <c r="Z595" s="31"/>
      <c r="AA595" s="31"/>
      <c r="AB595" s="31"/>
      <c r="AC595" s="31"/>
      <c r="AD595" s="31"/>
      <c r="AE595" s="31"/>
      <c r="AF595" s="31"/>
      <c r="AG595" s="31"/>
      <c r="AH595" s="31"/>
      <c r="AI595" s="31"/>
    </row>
    <row r="596" spans="1:35">
      <c r="A596" s="31"/>
      <c r="B596" s="31"/>
      <c r="C596" s="31"/>
      <c r="D596" s="31"/>
      <c r="E596" s="31"/>
      <c r="F596" s="31"/>
      <c r="G596" s="31"/>
      <c r="H596" s="31"/>
      <c r="I596" s="97"/>
      <c r="J596" s="31"/>
      <c r="K596" s="31"/>
      <c r="L596" s="31"/>
      <c r="M596" s="31"/>
      <c r="N596" s="31"/>
      <c r="O596" s="31"/>
      <c r="P596" s="31"/>
      <c r="Q596" s="31"/>
      <c r="S596" s="31"/>
      <c r="T596" s="31"/>
      <c r="U596" s="31"/>
      <c r="V596" s="31"/>
      <c r="W596" s="31"/>
      <c r="X596" s="31"/>
      <c r="Y596" s="31"/>
      <c r="Z596" s="31"/>
      <c r="AA596" s="31"/>
      <c r="AB596" s="31"/>
      <c r="AC596" s="31"/>
      <c r="AD596" s="31"/>
      <c r="AE596" s="31"/>
      <c r="AF596" s="31"/>
      <c r="AG596" s="31"/>
      <c r="AH596" s="31"/>
      <c r="AI596" s="31"/>
    </row>
    <row r="597" spans="1:35">
      <c r="A597" s="31"/>
      <c r="B597" s="31"/>
      <c r="C597" s="31"/>
      <c r="D597" s="31"/>
      <c r="E597" s="31"/>
      <c r="F597" s="31"/>
      <c r="G597" s="31"/>
      <c r="H597" s="31"/>
      <c r="I597" s="97"/>
      <c r="J597" s="31"/>
      <c r="K597" s="31"/>
      <c r="L597" s="31"/>
      <c r="M597" s="31"/>
      <c r="N597" s="31"/>
      <c r="O597" s="31"/>
      <c r="P597" s="31"/>
      <c r="Q597" s="31"/>
      <c r="S597" s="31"/>
      <c r="T597" s="31"/>
      <c r="U597" s="31"/>
      <c r="V597" s="31"/>
      <c r="W597" s="31"/>
      <c r="X597" s="31"/>
      <c r="Y597" s="31"/>
      <c r="Z597" s="31"/>
      <c r="AA597" s="31"/>
      <c r="AB597" s="31"/>
      <c r="AC597" s="31"/>
      <c r="AD597" s="31"/>
      <c r="AE597" s="31"/>
      <c r="AF597" s="31"/>
      <c r="AG597" s="31"/>
      <c r="AH597" s="31"/>
      <c r="AI597" s="31"/>
    </row>
    <row r="598" spans="1:35">
      <c r="A598" s="31"/>
      <c r="B598" s="31"/>
      <c r="C598" s="31"/>
      <c r="D598" s="31"/>
      <c r="E598" s="31"/>
      <c r="F598" s="31"/>
      <c r="G598" s="31"/>
      <c r="H598" s="31"/>
      <c r="I598" s="97"/>
      <c r="J598" s="31"/>
      <c r="K598" s="31"/>
      <c r="L598" s="31"/>
      <c r="M598" s="31"/>
      <c r="N598" s="31"/>
      <c r="O598" s="31"/>
      <c r="P598" s="31"/>
      <c r="Q598" s="31"/>
      <c r="S598" s="31"/>
      <c r="T598" s="31"/>
      <c r="U598" s="31"/>
      <c r="V598" s="31"/>
      <c r="W598" s="31"/>
      <c r="X598" s="31"/>
      <c r="Y598" s="31"/>
      <c r="Z598" s="31"/>
      <c r="AA598" s="31"/>
      <c r="AB598" s="31"/>
      <c r="AC598" s="31"/>
      <c r="AD598" s="31"/>
      <c r="AE598" s="31"/>
      <c r="AF598" s="31"/>
      <c r="AG598" s="31"/>
      <c r="AH598" s="31"/>
      <c r="AI598" s="31"/>
    </row>
    <row r="599" spans="1:35">
      <c r="A599" s="31"/>
      <c r="B599" s="31"/>
      <c r="C599" s="31"/>
      <c r="D599" s="31"/>
      <c r="E599" s="31"/>
      <c r="F599" s="31"/>
      <c r="G599" s="31"/>
      <c r="H599" s="31"/>
      <c r="I599" s="97"/>
      <c r="J599" s="31"/>
      <c r="K599" s="31"/>
      <c r="L599" s="31"/>
      <c r="M599" s="31"/>
      <c r="N599" s="31"/>
      <c r="O599" s="31"/>
      <c r="P599" s="31"/>
      <c r="Q599" s="31"/>
      <c r="S599" s="31"/>
      <c r="T599" s="31"/>
      <c r="U599" s="31"/>
      <c r="V599" s="31"/>
      <c r="W599" s="31"/>
      <c r="X599" s="31"/>
      <c r="Y599" s="31"/>
      <c r="Z599" s="31"/>
      <c r="AA599" s="31"/>
      <c r="AB599" s="31"/>
      <c r="AC599" s="31"/>
      <c r="AD599" s="31"/>
      <c r="AE599" s="31"/>
      <c r="AF599" s="31"/>
      <c r="AG599" s="31"/>
      <c r="AH599" s="31"/>
      <c r="AI599" s="31"/>
    </row>
    <row r="600" spans="1:35">
      <c r="A600" s="31"/>
      <c r="B600" s="31"/>
      <c r="C600" s="31"/>
      <c r="D600" s="31"/>
      <c r="E600" s="31"/>
      <c r="F600" s="31"/>
      <c r="G600" s="31"/>
      <c r="H600" s="31"/>
      <c r="I600" s="97"/>
      <c r="J600" s="31"/>
      <c r="K600" s="31"/>
      <c r="L600" s="31"/>
      <c r="M600" s="31"/>
      <c r="N600" s="31"/>
      <c r="O600" s="31"/>
      <c r="P600" s="31"/>
      <c r="Q600" s="31"/>
      <c r="S600" s="31"/>
      <c r="T600" s="31"/>
      <c r="U600" s="31"/>
      <c r="V600" s="31"/>
      <c r="W600" s="31"/>
      <c r="X600" s="31"/>
      <c r="Y600" s="31"/>
      <c r="Z600" s="31"/>
      <c r="AA600" s="31"/>
      <c r="AB600" s="31"/>
      <c r="AC600" s="31"/>
      <c r="AD600" s="31"/>
      <c r="AE600" s="31"/>
      <c r="AF600" s="31"/>
      <c r="AG600" s="31"/>
      <c r="AH600" s="31"/>
      <c r="AI600" s="31"/>
    </row>
    <row r="601" spans="1:35">
      <c r="A601" s="31"/>
      <c r="B601" s="31"/>
      <c r="C601" s="31"/>
      <c r="D601" s="31"/>
      <c r="E601" s="31"/>
      <c r="F601" s="31"/>
      <c r="G601" s="31"/>
      <c r="H601" s="31"/>
      <c r="I601" s="97"/>
      <c r="J601" s="31"/>
      <c r="K601" s="31"/>
      <c r="L601" s="31"/>
      <c r="M601" s="31"/>
      <c r="N601" s="31"/>
      <c r="O601" s="31"/>
      <c r="P601" s="31"/>
      <c r="Q601" s="31"/>
      <c r="S601" s="31"/>
      <c r="T601" s="31"/>
      <c r="U601" s="31"/>
      <c r="V601" s="31"/>
      <c r="W601" s="31"/>
      <c r="X601" s="31"/>
      <c r="Y601" s="31"/>
      <c r="Z601" s="31"/>
      <c r="AA601" s="31"/>
      <c r="AB601" s="31"/>
      <c r="AC601" s="31"/>
      <c r="AD601" s="31"/>
      <c r="AE601" s="31"/>
      <c r="AF601" s="31"/>
      <c r="AG601" s="31"/>
      <c r="AH601" s="31"/>
      <c r="AI601" s="31"/>
    </row>
    <row r="602" spans="1:35">
      <c r="A602" s="31"/>
      <c r="B602" s="31"/>
      <c r="C602" s="31"/>
      <c r="D602" s="31"/>
      <c r="E602" s="31"/>
      <c r="F602" s="31"/>
      <c r="G602" s="31"/>
      <c r="H602" s="31"/>
      <c r="I602" s="97"/>
      <c r="J602" s="31"/>
      <c r="K602" s="31"/>
      <c r="L602" s="31"/>
      <c r="M602" s="31"/>
      <c r="N602" s="31"/>
      <c r="O602" s="31"/>
      <c r="P602" s="31"/>
      <c r="Q602" s="31"/>
      <c r="S602" s="31"/>
      <c r="T602" s="31"/>
      <c r="U602" s="31"/>
      <c r="V602" s="31"/>
      <c r="W602" s="31"/>
      <c r="X602" s="31"/>
      <c r="Y602" s="31"/>
      <c r="Z602" s="31"/>
      <c r="AA602" s="31"/>
      <c r="AB602" s="31"/>
      <c r="AC602" s="31"/>
      <c r="AD602" s="31"/>
      <c r="AE602" s="31"/>
      <c r="AF602" s="31"/>
      <c r="AG602" s="31"/>
      <c r="AH602" s="31"/>
      <c r="AI602" s="31"/>
    </row>
    <row r="603" spans="1:35">
      <c r="A603" s="31"/>
      <c r="B603" s="31"/>
      <c r="C603" s="31"/>
      <c r="D603" s="31"/>
      <c r="E603" s="31"/>
      <c r="F603" s="31"/>
      <c r="G603" s="31"/>
      <c r="H603" s="31"/>
      <c r="I603" s="97"/>
      <c r="J603" s="31"/>
      <c r="K603" s="31"/>
      <c r="L603" s="31"/>
      <c r="M603" s="31"/>
      <c r="N603" s="31"/>
      <c r="O603" s="31"/>
      <c r="P603" s="31"/>
      <c r="Q603" s="31"/>
      <c r="S603" s="31"/>
      <c r="T603" s="31"/>
      <c r="U603" s="31"/>
      <c r="V603" s="31"/>
      <c r="W603" s="31"/>
      <c r="X603" s="31"/>
      <c r="Y603" s="31"/>
      <c r="Z603" s="31"/>
      <c r="AA603" s="31"/>
      <c r="AB603" s="31"/>
      <c r="AC603" s="31"/>
      <c r="AD603" s="31"/>
      <c r="AE603" s="31"/>
      <c r="AF603" s="31"/>
      <c r="AG603" s="31"/>
      <c r="AH603" s="31"/>
      <c r="AI603" s="31"/>
    </row>
    <row r="604" spans="1:35">
      <c r="A604" s="31"/>
      <c r="B604" s="31"/>
      <c r="C604" s="31"/>
      <c r="D604" s="31"/>
      <c r="E604" s="31"/>
      <c r="F604" s="31"/>
      <c r="G604" s="31"/>
      <c r="H604" s="31"/>
      <c r="I604" s="97"/>
      <c r="J604" s="31"/>
      <c r="K604" s="31"/>
      <c r="L604" s="31"/>
      <c r="M604" s="31"/>
      <c r="N604" s="31"/>
      <c r="O604" s="31"/>
      <c r="P604" s="31"/>
      <c r="Q604" s="31"/>
      <c r="S604" s="31"/>
      <c r="T604" s="31"/>
      <c r="U604" s="31"/>
      <c r="V604" s="31"/>
      <c r="W604" s="31"/>
      <c r="X604" s="31"/>
      <c r="Y604" s="31"/>
      <c r="Z604" s="31"/>
      <c r="AA604" s="31"/>
      <c r="AB604" s="31"/>
      <c r="AC604" s="31"/>
      <c r="AD604" s="31"/>
      <c r="AE604" s="31"/>
      <c r="AF604" s="31"/>
      <c r="AG604" s="31"/>
      <c r="AH604" s="31"/>
      <c r="AI604" s="31"/>
    </row>
    <row r="605" spans="1:35">
      <c r="A605" s="31"/>
      <c r="B605" s="31"/>
      <c r="C605" s="31"/>
      <c r="D605" s="31"/>
      <c r="E605" s="31"/>
      <c r="F605" s="31"/>
      <c r="G605" s="31"/>
      <c r="H605" s="31"/>
      <c r="I605" s="97"/>
      <c r="J605" s="31"/>
      <c r="K605" s="31"/>
      <c r="L605" s="31"/>
      <c r="M605" s="31"/>
      <c r="N605" s="31"/>
      <c r="O605" s="31"/>
      <c r="P605" s="31"/>
      <c r="Q605" s="31"/>
      <c r="S605" s="31"/>
      <c r="T605" s="31"/>
      <c r="U605" s="31"/>
      <c r="V605" s="31"/>
      <c r="W605" s="31"/>
      <c r="X605" s="31"/>
      <c r="Y605" s="31"/>
      <c r="Z605" s="31"/>
      <c r="AA605" s="31"/>
      <c r="AB605" s="31"/>
      <c r="AC605" s="31"/>
      <c r="AD605" s="31"/>
      <c r="AE605" s="31"/>
      <c r="AF605" s="31"/>
      <c r="AG605" s="31"/>
      <c r="AH605" s="31"/>
      <c r="AI605" s="31"/>
    </row>
    <row r="606" spans="1:35">
      <c r="A606" s="31"/>
      <c r="B606" s="31"/>
      <c r="C606" s="31"/>
      <c r="D606" s="31"/>
      <c r="E606" s="31"/>
      <c r="F606" s="31"/>
      <c r="G606" s="31"/>
      <c r="H606" s="31"/>
      <c r="I606" s="97"/>
      <c r="J606" s="31"/>
      <c r="K606" s="31"/>
      <c r="L606" s="31"/>
      <c r="M606" s="31"/>
      <c r="N606" s="31"/>
      <c r="O606" s="31"/>
      <c r="P606" s="31"/>
      <c r="Q606" s="31"/>
      <c r="S606" s="31"/>
      <c r="T606" s="31"/>
      <c r="U606" s="31"/>
      <c r="V606" s="31"/>
      <c r="W606" s="31"/>
      <c r="X606" s="31"/>
      <c r="Y606" s="31"/>
      <c r="Z606" s="31"/>
      <c r="AA606" s="31"/>
      <c r="AB606" s="31"/>
      <c r="AC606" s="31"/>
      <c r="AD606" s="31"/>
      <c r="AE606" s="31"/>
      <c r="AF606" s="31"/>
      <c r="AG606" s="31"/>
      <c r="AH606" s="31"/>
      <c r="AI606" s="31"/>
    </row>
    <row r="607" spans="1:35">
      <c r="A607" s="31"/>
      <c r="B607" s="31"/>
      <c r="C607" s="31"/>
      <c r="D607" s="31"/>
      <c r="E607" s="31"/>
      <c r="F607" s="31"/>
      <c r="G607" s="31"/>
      <c r="H607" s="31"/>
      <c r="I607" s="97"/>
      <c r="J607" s="31"/>
      <c r="K607" s="31"/>
      <c r="L607" s="31"/>
      <c r="M607" s="31"/>
      <c r="N607" s="31"/>
      <c r="O607" s="31"/>
      <c r="P607" s="31"/>
      <c r="Q607" s="31"/>
      <c r="S607" s="31"/>
      <c r="T607" s="31"/>
      <c r="U607" s="31"/>
      <c r="V607" s="31"/>
      <c r="W607" s="31"/>
      <c r="X607" s="31"/>
      <c r="Y607" s="31"/>
      <c r="Z607" s="31"/>
      <c r="AA607" s="31"/>
      <c r="AB607" s="31"/>
      <c r="AC607" s="31"/>
      <c r="AD607" s="31"/>
      <c r="AE607" s="31"/>
      <c r="AF607" s="31"/>
      <c r="AG607" s="31"/>
      <c r="AH607" s="31"/>
      <c r="AI607" s="31"/>
    </row>
    <row r="608" spans="1:35">
      <c r="A608" s="31"/>
      <c r="B608" s="31"/>
      <c r="C608" s="31"/>
      <c r="D608" s="31"/>
      <c r="E608" s="31"/>
      <c r="F608" s="31"/>
      <c r="G608" s="31"/>
      <c r="H608" s="31"/>
      <c r="I608" s="97"/>
      <c r="J608" s="31"/>
      <c r="K608" s="31"/>
      <c r="L608" s="31"/>
      <c r="M608" s="31"/>
      <c r="N608" s="31"/>
      <c r="O608" s="31"/>
      <c r="P608" s="31"/>
      <c r="Q608" s="31"/>
      <c r="S608" s="31"/>
      <c r="T608" s="31"/>
      <c r="U608" s="31"/>
      <c r="V608" s="31"/>
      <c r="W608" s="31"/>
      <c r="X608" s="31"/>
      <c r="Y608" s="31"/>
      <c r="Z608" s="31"/>
      <c r="AA608" s="31"/>
      <c r="AB608" s="31"/>
      <c r="AC608" s="31"/>
      <c r="AD608" s="31"/>
      <c r="AE608" s="31"/>
      <c r="AF608" s="31"/>
      <c r="AG608" s="31"/>
      <c r="AH608" s="31"/>
      <c r="AI608" s="31"/>
    </row>
    <row r="609" spans="1:35">
      <c r="A609" s="31"/>
      <c r="B609" s="31"/>
      <c r="C609" s="31"/>
      <c r="D609" s="31"/>
      <c r="E609" s="31"/>
      <c r="F609" s="31"/>
      <c r="G609" s="31"/>
      <c r="H609" s="31"/>
      <c r="I609" s="97"/>
      <c r="J609" s="31"/>
      <c r="K609" s="31"/>
      <c r="L609" s="31"/>
      <c r="M609" s="31"/>
      <c r="N609" s="31"/>
      <c r="O609" s="31"/>
      <c r="P609" s="31"/>
      <c r="Q609" s="31"/>
      <c r="S609" s="31"/>
      <c r="T609" s="31"/>
      <c r="U609" s="31"/>
      <c r="V609" s="31"/>
      <c r="W609" s="31"/>
      <c r="X609" s="31"/>
      <c r="Y609" s="31"/>
      <c r="Z609" s="31"/>
      <c r="AA609" s="31"/>
      <c r="AB609" s="31"/>
      <c r="AC609" s="31"/>
      <c r="AD609" s="31"/>
      <c r="AE609" s="31"/>
      <c r="AF609" s="31"/>
      <c r="AG609" s="31"/>
      <c r="AH609" s="31"/>
      <c r="AI609" s="31"/>
    </row>
    <row r="610" spans="1:35">
      <c r="A610" s="31"/>
      <c r="B610" s="31"/>
      <c r="C610" s="31"/>
      <c r="D610" s="31"/>
      <c r="E610" s="31"/>
      <c r="F610" s="31"/>
      <c r="G610" s="31"/>
      <c r="H610" s="31"/>
      <c r="I610" s="97"/>
      <c r="J610" s="31"/>
      <c r="K610" s="31"/>
      <c r="L610" s="31"/>
      <c r="M610" s="31"/>
      <c r="N610" s="31"/>
      <c r="O610" s="31"/>
      <c r="P610" s="31"/>
      <c r="Q610" s="31"/>
      <c r="S610" s="31"/>
      <c r="T610" s="31"/>
      <c r="U610" s="31"/>
      <c r="V610" s="31"/>
      <c r="W610" s="31"/>
      <c r="X610" s="31"/>
      <c r="Y610" s="31"/>
      <c r="Z610" s="31"/>
      <c r="AA610" s="31"/>
      <c r="AB610" s="31"/>
      <c r="AC610" s="31"/>
      <c r="AD610" s="31"/>
      <c r="AE610" s="31"/>
      <c r="AF610" s="31"/>
      <c r="AG610" s="31"/>
      <c r="AH610" s="31"/>
      <c r="AI610" s="31"/>
    </row>
    <row r="611" spans="1:35">
      <c r="A611" s="31"/>
      <c r="B611" s="31"/>
      <c r="C611" s="31"/>
      <c r="D611" s="31"/>
      <c r="E611" s="31"/>
      <c r="F611" s="31"/>
      <c r="G611" s="31"/>
      <c r="H611" s="31"/>
      <c r="I611" s="97"/>
      <c r="J611" s="31"/>
      <c r="K611" s="31"/>
      <c r="L611" s="31"/>
      <c r="M611" s="31"/>
      <c r="N611" s="31"/>
      <c r="O611" s="31"/>
      <c r="P611" s="31"/>
      <c r="Q611" s="31"/>
      <c r="S611" s="31"/>
      <c r="T611" s="31"/>
      <c r="U611" s="31"/>
      <c r="V611" s="31"/>
      <c r="W611" s="31"/>
      <c r="X611" s="31"/>
      <c r="Y611" s="31"/>
      <c r="Z611" s="31"/>
      <c r="AA611" s="31"/>
      <c r="AB611" s="31"/>
      <c r="AC611" s="31"/>
      <c r="AD611" s="31"/>
      <c r="AE611" s="31"/>
      <c r="AF611" s="31"/>
      <c r="AG611" s="31"/>
      <c r="AH611" s="31"/>
      <c r="AI611" s="31"/>
    </row>
    <row r="612" spans="1:35">
      <c r="A612" s="31"/>
      <c r="B612" s="31"/>
      <c r="C612" s="31"/>
      <c r="D612" s="31"/>
      <c r="E612" s="31"/>
      <c r="F612" s="31"/>
      <c r="G612" s="31"/>
      <c r="H612" s="31"/>
      <c r="I612" s="97"/>
      <c r="J612" s="31"/>
      <c r="K612" s="31"/>
      <c r="L612" s="31"/>
      <c r="M612" s="31"/>
      <c r="N612" s="31"/>
      <c r="O612" s="31"/>
      <c r="P612" s="31"/>
      <c r="Q612" s="31"/>
      <c r="S612" s="31"/>
      <c r="T612" s="31"/>
      <c r="U612" s="31"/>
      <c r="V612" s="31"/>
      <c r="W612" s="31"/>
      <c r="X612" s="31"/>
      <c r="Y612" s="31"/>
      <c r="Z612" s="31"/>
      <c r="AA612" s="31"/>
      <c r="AB612" s="31"/>
      <c r="AC612" s="31"/>
      <c r="AD612" s="31"/>
      <c r="AE612" s="31"/>
      <c r="AF612" s="31"/>
      <c r="AG612" s="31"/>
      <c r="AH612" s="31"/>
      <c r="AI612" s="31"/>
    </row>
    <row r="613" spans="1:35">
      <c r="A613" s="31"/>
      <c r="B613" s="31"/>
      <c r="C613" s="31"/>
      <c r="D613" s="31"/>
      <c r="E613" s="31"/>
      <c r="F613" s="31"/>
      <c r="G613" s="31"/>
      <c r="H613" s="31"/>
      <c r="I613" s="97"/>
      <c r="J613" s="31"/>
      <c r="K613" s="31"/>
      <c r="L613" s="31"/>
      <c r="M613" s="31"/>
      <c r="N613" s="31"/>
      <c r="O613" s="31"/>
      <c r="P613" s="31"/>
      <c r="Q613" s="31"/>
      <c r="S613" s="31"/>
      <c r="T613" s="31"/>
      <c r="U613" s="31"/>
      <c r="V613" s="31"/>
      <c r="W613" s="31"/>
      <c r="X613" s="31"/>
      <c r="Y613" s="31"/>
      <c r="Z613" s="31"/>
      <c r="AA613" s="31"/>
      <c r="AB613" s="31"/>
      <c r="AC613" s="31"/>
      <c r="AD613" s="31"/>
      <c r="AE613" s="31"/>
      <c r="AF613" s="31"/>
      <c r="AG613" s="31"/>
      <c r="AH613" s="31"/>
      <c r="AI613" s="31"/>
    </row>
    <row r="614" spans="1:35">
      <c r="A614" s="31"/>
      <c r="B614" s="31"/>
      <c r="C614" s="31"/>
      <c r="D614" s="31"/>
      <c r="E614" s="31"/>
      <c r="F614" s="31"/>
      <c r="G614" s="31"/>
      <c r="H614" s="31"/>
      <c r="I614" s="97"/>
      <c r="J614" s="31"/>
      <c r="K614" s="31"/>
      <c r="L614" s="31"/>
      <c r="M614" s="31"/>
      <c r="N614" s="31"/>
      <c r="O614" s="31"/>
      <c r="P614" s="31"/>
      <c r="Q614" s="31"/>
      <c r="S614" s="31"/>
      <c r="T614" s="31"/>
      <c r="U614" s="31"/>
      <c r="V614" s="31"/>
      <c r="W614" s="31"/>
      <c r="X614" s="31"/>
      <c r="Y614" s="31"/>
      <c r="Z614" s="31"/>
      <c r="AA614" s="31"/>
      <c r="AB614" s="31"/>
      <c r="AC614" s="31"/>
      <c r="AD614" s="31"/>
      <c r="AE614" s="31"/>
      <c r="AF614" s="31"/>
      <c r="AG614" s="31"/>
      <c r="AH614" s="31"/>
      <c r="AI614" s="31"/>
    </row>
    <row r="615" spans="1:35">
      <c r="A615" s="31"/>
      <c r="B615" s="31"/>
      <c r="C615" s="31"/>
      <c r="D615" s="31"/>
      <c r="E615" s="31"/>
      <c r="F615" s="31"/>
      <c r="G615" s="31"/>
      <c r="H615" s="31"/>
      <c r="I615" s="97"/>
      <c r="J615" s="31"/>
      <c r="K615" s="31"/>
      <c r="L615" s="31"/>
      <c r="M615" s="31"/>
      <c r="N615" s="31"/>
      <c r="O615" s="31"/>
      <c r="P615" s="31"/>
      <c r="Q615" s="31"/>
      <c r="S615" s="31"/>
      <c r="T615" s="31"/>
      <c r="U615" s="31"/>
      <c r="V615" s="31"/>
      <c r="W615" s="31"/>
      <c r="X615" s="31"/>
      <c r="Y615" s="31"/>
      <c r="Z615" s="31"/>
      <c r="AA615" s="31"/>
      <c r="AB615" s="31"/>
      <c r="AC615" s="31"/>
      <c r="AD615" s="31"/>
      <c r="AE615" s="31"/>
      <c r="AF615" s="31"/>
      <c r="AG615" s="31"/>
      <c r="AH615" s="31"/>
      <c r="AI615" s="31"/>
    </row>
    <row r="616" spans="1:35">
      <c r="A616" s="31"/>
      <c r="B616" s="31"/>
      <c r="C616" s="31"/>
      <c r="D616" s="31"/>
      <c r="E616" s="31"/>
      <c r="F616" s="31"/>
      <c r="G616" s="31"/>
      <c r="H616" s="31"/>
      <c r="I616" s="97"/>
      <c r="J616" s="31"/>
      <c r="K616" s="31"/>
      <c r="L616" s="31"/>
      <c r="M616" s="31"/>
      <c r="N616" s="31"/>
      <c r="O616" s="31"/>
      <c r="P616" s="31"/>
      <c r="Q616" s="31"/>
      <c r="S616" s="31"/>
      <c r="T616" s="31"/>
      <c r="U616" s="31"/>
      <c r="V616" s="31"/>
      <c r="W616" s="31"/>
      <c r="X616" s="31"/>
      <c r="Y616" s="31"/>
      <c r="Z616" s="31"/>
      <c r="AA616" s="31"/>
      <c r="AB616" s="31"/>
      <c r="AC616" s="31"/>
      <c r="AD616" s="31"/>
      <c r="AE616" s="31"/>
      <c r="AF616" s="31"/>
      <c r="AG616" s="31"/>
      <c r="AH616" s="31"/>
      <c r="AI616" s="31"/>
    </row>
    <row r="617" spans="1:35">
      <c r="A617" s="31"/>
      <c r="B617" s="31"/>
      <c r="C617" s="31"/>
      <c r="D617" s="31"/>
      <c r="E617" s="31"/>
      <c r="F617" s="31"/>
      <c r="G617" s="31"/>
      <c r="H617" s="31"/>
      <c r="I617" s="97"/>
      <c r="J617" s="31"/>
      <c r="K617" s="31"/>
      <c r="L617" s="31"/>
      <c r="M617" s="31"/>
      <c r="N617" s="31"/>
      <c r="O617" s="31"/>
      <c r="P617" s="31"/>
      <c r="Q617" s="31"/>
      <c r="S617" s="31"/>
      <c r="T617" s="31"/>
      <c r="U617" s="31"/>
      <c r="V617" s="31"/>
      <c r="W617" s="31"/>
      <c r="X617" s="31"/>
      <c r="Y617" s="31"/>
      <c r="Z617" s="31"/>
      <c r="AA617" s="31"/>
      <c r="AB617" s="31"/>
      <c r="AC617" s="31"/>
      <c r="AD617" s="31"/>
      <c r="AE617" s="31"/>
      <c r="AF617" s="31"/>
      <c r="AG617" s="31"/>
      <c r="AH617" s="31"/>
      <c r="AI617" s="31"/>
    </row>
    <row r="618" spans="1:35">
      <c r="A618" s="31"/>
      <c r="B618" s="31"/>
      <c r="C618" s="31"/>
      <c r="D618" s="31"/>
      <c r="E618" s="31"/>
      <c r="F618" s="31"/>
      <c r="G618" s="31"/>
      <c r="H618" s="31"/>
      <c r="I618" s="97"/>
      <c r="J618" s="31"/>
      <c r="K618" s="31"/>
      <c r="L618" s="31"/>
      <c r="M618" s="31"/>
      <c r="N618" s="31"/>
      <c r="O618" s="31"/>
      <c r="P618" s="31"/>
      <c r="Q618" s="31"/>
      <c r="S618" s="31"/>
      <c r="T618" s="31"/>
      <c r="U618" s="31"/>
      <c r="V618" s="31"/>
      <c r="W618" s="31"/>
      <c r="X618" s="31"/>
      <c r="Y618" s="31"/>
      <c r="Z618" s="31"/>
      <c r="AA618" s="31"/>
      <c r="AB618" s="31"/>
      <c r="AC618" s="31"/>
      <c r="AD618" s="31"/>
      <c r="AE618" s="31"/>
      <c r="AF618" s="31"/>
      <c r="AG618" s="31"/>
      <c r="AH618" s="31"/>
      <c r="AI618" s="31"/>
    </row>
    <row r="619" spans="1:35">
      <c r="A619" s="31"/>
      <c r="B619" s="31"/>
      <c r="C619" s="31"/>
      <c r="D619" s="31"/>
      <c r="E619" s="31"/>
      <c r="F619" s="31"/>
      <c r="G619" s="31"/>
      <c r="H619" s="31"/>
      <c r="I619" s="97"/>
      <c r="J619" s="31"/>
      <c r="K619" s="31"/>
      <c r="L619" s="31"/>
      <c r="M619" s="31"/>
      <c r="N619" s="31"/>
      <c r="O619" s="31"/>
      <c r="P619" s="31"/>
      <c r="Q619" s="31"/>
      <c r="S619" s="31"/>
      <c r="T619" s="31"/>
      <c r="U619" s="31"/>
      <c r="V619" s="31"/>
      <c r="W619" s="31"/>
      <c r="X619" s="31"/>
      <c r="Y619" s="31"/>
      <c r="Z619" s="31"/>
      <c r="AA619" s="31"/>
      <c r="AB619" s="31"/>
      <c r="AC619" s="31"/>
      <c r="AD619" s="31"/>
      <c r="AE619" s="31"/>
      <c r="AF619" s="31"/>
      <c r="AG619" s="31"/>
      <c r="AH619" s="31"/>
      <c r="AI619" s="31"/>
    </row>
    <row r="620" spans="1:35">
      <c r="A620" s="31"/>
      <c r="B620" s="31"/>
      <c r="C620" s="31"/>
      <c r="D620" s="31"/>
      <c r="E620" s="31"/>
      <c r="F620" s="31"/>
      <c r="G620" s="31"/>
      <c r="H620" s="31"/>
      <c r="I620" s="97"/>
      <c r="J620" s="31"/>
      <c r="K620" s="31"/>
      <c r="L620" s="31"/>
      <c r="M620" s="31"/>
      <c r="N620" s="31"/>
      <c r="O620" s="31"/>
      <c r="P620" s="31"/>
      <c r="Q620" s="31"/>
      <c r="S620" s="31"/>
      <c r="T620" s="31"/>
      <c r="U620" s="31"/>
      <c r="V620" s="31"/>
      <c r="W620" s="31"/>
      <c r="X620" s="31"/>
      <c r="Y620" s="31"/>
      <c r="Z620" s="31"/>
      <c r="AA620" s="31"/>
      <c r="AB620" s="31"/>
      <c r="AC620" s="31"/>
      <c r="AD620" s="31"/>
      <c r="AE620" s="31"/>
      <c r="AF620" s="31"/>
      <c r="AG620" s="31"/>
      <c r="AH620" s="31"/>
      <c r="AI620" s="31"/>
    </row>
    <row r="621" spans="1:35">
      <c r="A621" s="31"/>
      <c r="B621" s="31"/>
      <c r="C621" s="31"/>
      <c r="D621" s="31"/>
      <c r="E621" s="31"/>
      <c r="F621" s="31"/>
      <c r="G621" s="31"/>
      <c r="H621" s="31"/>
      <c r="I621" s="97"/>
      <c r="J621" s="31"/>
      <c r="K621" s="31"/>
      <c r="L621" s="31"/>
      <c r="M621" s="31"/>
      <c r="N621" s="31"/>
      <c r="O621" s="31"/>
      <c r="P621" s="31"/>
      <c r="Q621" s="31"/>
      <c r="S621" s="31"/>
      <c r="T621" s="31"/>
      <c r="U621" s="31"/>
      <c r="V621" s="31"/>
      <c r="W621" s="31"/>
      <c r="X621" s="31"/>
      <c r="Y621" s="31"/>
      <c r="Z621" s="31"/>
      <c r="AA621" s="31"/>
      <c r="AB621" s="31"/>
      <c r="AC621" s="31"/>
      <c r="AD621" s="31"/>
      <c r="AE621" s="31"/>
      <c r="AF621" s="31"/>
      <c r="AG621" s="31"/>
      <c r="AH621" s="31"/>
      <c r="AI621" s="31"/>
    </row>
    <row r="622" spans="1:35">
      <c r="A622" s="31"/>
      <c r="B622" s="31"/>
      <c r="C622" s="31"/>
      <c r="D622" s="31"/>
      <c r="E622" s="31"/>
      <c r="F622" s="31"/>
      <c r="G622" s="31"/>
      <c r="H622" s="31"/>
      <c r="I622" s="97"/>
      <c r="J622" s="31"/>
      <c r="K622" s="31"/>
      <c r="L622" s="31"/>
      <c r="M622" s="31"/>
      <c r="N622" s="31"/>
      <c r="O622" s="31"/>
      <c r="P622" s="31"/>
      <c r="Q622" s="31"/>
      <c r="S622" s="31"/>
      <c r="T622" s="31"/>
      <c r="U622" s="31"/>
      <c r="V622" s="31"/>
      <c r="W622" s="31"/>
      <c r="X622" s="31"/>
      <c r="Y622" s="31"/>
      <c r="Z622" s="31"/>
      <c r="AA622" s="31"/>
      <c r="AB622" s="31"/>
      <c r="AC622" s="31"/>
      <c r="AD622" s="31"/>
      <c r="AE622" s="31"/>
      <c r="AF622" s="31"/>
      <c r="AG622" s="31"/>
      <c r="AH622" s="31"/>
      <c r="AI622" s="31"/>
    </row>
    <row r="623" spans="1:35">
      <c r="A623" s="31"/>
      <c r="B623" s="31"/>
      <c r="C623" s="31"/>
      <c r="D623" s="31"/>
      <c r="E623" s="31"/>
      <c r="F623" s="31"/>
      <c r="G623" s="31"/>
      <c r="H623" s="31"/>
      <c r="I623" s="97"/>
      <c r="J623" s="31"/>
      <c r="K623" s="31"/>
      <c r="L623" s="31"/>
      <c r="M623" s="31"/>
      <c r="N623" s="31"/>
      <c r="O623" s="31"/>
      <c r="P623" s="31"/>
      <c r="Q623" s="31"/>
      <c r="S623" s="31"/>
      <c r="T623" s="31"/>
      <c r="U623" s="31"/>
      <c r="V623" s="31"/>
      <c r="W623" s="31"/>
      <c r="X623" s="31"/>
      <c r="Y623" s="31"/>
      <c r="Z623" s="31"/>
      <c r="AA623" s="31"/>
      <c r="AB623" s="31"/>
      <c r="AC623" s="31"/>
      <c r="AD623" s="31"/>
      <c r="AE623" s="31"/>
      <c r="AF623" s="31"/>
      <c r="AG623" s="31"/>
      <c r="AH623" s="31"/>
      <c r="AI623" s="31"/>
    </row>
    <row r="624" spans="1:35">
      <c r="A624" s="31"/>
      <c r="B624" s="31"/>
      <c r="C624" s="31"/>
      <c r="D624" s="31"/>
      <c r="E624" s="31"/>
      <c r="F624" s="31"/>
      <c r="G624" s="31"/>
      <c r="H624" s="31"/>
      <c r="I624" s="97"/>
      <c r="J624" s="31"/>
      <c r="K624" s="31"/>
      <c r="L624" s="31"/>
      <c r="M624" s="31"/>
      <c r="N624" s="31"/>
      <c r="O624" s="31"/>
      <c r="P624" s="31"/>
      <c r="Q624" s="31"/>
      <c r="S624" s="31"/>
      <c r="T624" s="31"/>
      <c r="U624" s="31"/>
      <c r="V624" s="31"/>
      <c r="W624" s="31"/>
      <c r="X624" s="31"/>
      <c r="Y624" s="31"/>
      <c r="Z624" s="31"/>
      <c r="AA624" s="31"/>
      <c r="AB624" s="31"/>
      <c r="AC624" s="31"/>
      <c r="AD624" s="31"/>
      <c r="AE624" s="31"/>
      <c r="AF624" s="31"/>
      <c r="AG624" s="31"/>
      <c r="AH624" s="31"/>
      <c r="AI624" s="31"/>
    </row>
    <row r="625" spans="1:35">
      <c r="A625" s="31"/>
      <c r="B625" s="31"/>
      <c r="C625" s="31"/>
      <c r="D625" s="31"/>
      <c r="E625" s="31"/>
      <c r="F625" s="31"/>
      <c r="G625" s="31"/>
      <c r="H625" s="31"/>
      <c r="I625" s="97"/>
      <c r="J625" s="31"/>
      <c r="K625" s="31"/>
      <c r="L625" s="31"/>
      <c r="M625" s="31"/>
      <c r="N625" s="31"/>
      <c r="O625" s="31"/>
      <c r="P625" s="31"/>
      <c r="Q625" s="31"/>
      <c r="S625" s="31"/>
      <c r="T625" s="31"/>
      <c r="U625" s="31"/>
      <c r="V625" s="31"/>
      <c r="W625" s="31"/>
      <c r="X625" s="31"/>
      <c r="Y625" s="31"/>
      <c r="Z625" s="31"/>
      <c r="AA625" s="31"/>
      <c r="AB625" s="31"/>
      <c r="AC625" s="31"/>
      <c r="AD625" s="31"/>
      <c r="AE625" s="31"/>
      <c r="AF625" s="31"/>
      <c r="AG625" s="31"/>
      <c r="AH625" s="31"/>
      <c r="AI625" s="31"/>
    </row>
    <row r="626" spans="1:35">
      <c r="A626" s="31"/>
      <c r="B626" s="31"/>
      <c r="C626" s="31"/>
      <c r="D626" s="31"/>
      <c r="E626" s="31"/>
      <c r="F626" s="31"/>
      <c r="G626" s="31"/>
      <c r="H626" s="31"/>
      <c r="I626" s="97"/>
      <c r="J626" s="31"/>
      <c r="K626" s="31"/>
      <c r="L626" s="31"/>
      <c r="M626" s="31"/>
      <c r="N626" s="31"/>
      <c r="O626" s="31"/>
      <c r="P626" s="31"/>
      <c r="Q626" s="31"/>
      <c r="S626" s="31"/>
      <c r="T626" s="31"/>
      <c r="U626" s="31"/>
      <c r="V626" s="31"/>
      <c r="W626" s="31"/>
      <c r="X626" s="31"/>
      <c r="Y626" s="31"/>
      <c r="Z626" s="31"/>
      <c r="AA626" s="31"/>
      <c r="AB626" s="31"/>
      <c r="AC626" s="31"/>
      <c r="AD626" s="31"/>
      <c r="AE626" s="31"/>
      <c r="AF626" s="31"/>
      <c r="AG626" s="31"/>
      <c r="AH626" s="31"/>
      <c r="AI626" s="31"/>
    </row>
    <row r="627" spans="1:35">
      <c r="A627" s="31"/>
      <c r="B627" s="31"/>
      <c r="C627" s="31"/>
      <c r="D627" s="31"/>
      <c r="E627" s="31"/>
      <c r="F627" s="31"/>
      <c r="G627" s="31"/>
      <c r="H627" s="31"/>
      <c r="I627" s="97"/>
      <c r="J627" s="31"/>
      <c r="K627" s="31"/>
      <c r="L627" s="31"/>
      <c r="M627" s="31"/>
      <c r="N627" s="31"/>
      <c r="O627" s="31"/>
      <c r="P627" s="31"/>
      <c r="Q627" s="31"/>
      <c r="S627" s="31"/>
      <c r="T627" s="31"/>
      <c r="U627" s="31"/>
      <c r="V627" s="31"/>
      <c r="W627" s="31"/>
      <c r="X627" s="31"/>
      <c r="Y627" s="31"/>
      <c r="Z627" s="31"/>
      <c r="AA627" s="31"/>
      <c r="AB627" s="31"/>
      <c r="AC627" s="31"/>
      <c r="AD627" s="31"/>
      <c r="AE627" s="31"/>
      <c r="AF627" s="31"/>
      <c r="AG627" s="31"/>
      <c r="AH627" s="31"/>
      <c r="AI627" s="31"/>
    </row>
    <row r="628" spans="1:35">
      <c r="A628" s="31"/>
      <c r="B628" s="31"/>
      <c r="C628" s="31"/>
      <c r="D628" s="31"/>
      <c r="E628" s="31"/>
      <c r="F628" s="31"/>
      <c r="G628" s="31"/>
      <c r="H628" s="31"/>
      <c r="I628" s="97"/>
      <c r="J628" s="31"/>
      <c r="K628" s="31"/>
      <c r="L628" s="31"/>
      <c r="M628" s="31"/>
      <c r="N628" s="31"/>
      <c r="O628" s="31"/>
      <c r="P628" s="31"/>
      <c r="Q628" s="31"/>
      <c r="S628" s="31"/>
      <c r="T628" s="31"/>
      <c r="U628" s="31"/>
      <c r="V628" s="31"/>
      <c r="W628" s="31"/>
      <c r="X628" s="31"/>
      <c r="Y628" s="31"/>
      <c r="Z628" s="31"/>
      <c r="AA628" s="31"/>
      <c r="AB628" s="31"/>
      <c r="AC628" s="31"/>
      <c r="AD628" s="31"/>
      <c r="AE628" s="31"/>
      <c r="AF628" s="31"/>
      <c r="AG628" s="31"/>
      <c r="AH628" s="31"/>
      <c r="AI628" s="31"/>
    </row>
    <row r="629" spans="1:35">
      <c r="A629" s="31"/>
      <c r="B629" s="31"/>
      <c r="C629" s="31"/>
      <c r="D629" s="31"/>
      <c r="E629" s="31"/>
      <c r="F629" s="31"/>
      <c r="G629" s="31"/>
      <c r="H629" s="31"/>
      <c r="I629" s="97"/>
      <c r="J629" s="31"/>
      <c r="K629" s="31"/>
      <c r="L629" s="31"/>
      <c r="M629" s="31"/>
      <c r="N629" s="31"/>
      <c r="O629" s="31"/>
      <c r="P629" s="31"/>
      <c r="Q629" s="31"/>
      <c r="S629" s="31"/>
      <c r="T629" s="31"/>
      <c r="U629" s="31"/>
      <c r="V629" s="31"/>
      <c r="W629" s="31"/>
      <c r="X629" s="31"/>
      <c r="Y629" s="31"/>
      <c r="Z629" s="31"/>
      <c r="AA629" s="31"/>
      <c r="AB629" s="31"/>
      <c r="AC629" s="31"/>
      <c r="AD629" s="31"/>
      <c r="AE629" s="31"/>
      <c r="AF629" s="31"/>
      <c r="AG629" s="31"/>
      <c r="AH629" s="31"/>
      <c r="AI629" s="31"/>
    </row>
    <row r="630" spans="1:35">
      <c r="A630" s="31"/>
      <c r="B630" s="31"/>
      <c r="C630" s="31"/>
      <c r="D630" s="31"/>
      <c r="E630" s="31"/>
      <c r="F630" s="31"/>
      <c r="G630" s="31"/>
      <c r="H630" s="31"/>
      <c r="I630" s="97"/>
      <c r="J630" s="31"/>
      <c r="K630" s="31"/>
      <c r="L630" s="31"/>
      <c r="M630" s="31"/>
      <c r="N630" s="31"/>
      <c r="O630" s="31"/>
      <c r="P630" s="31"/>
      <c r="Q630" s="31"/>
      <c r="S630" s="31"/>
      <c r="T630" s="31"/>
      <c r="U630" s="31"/>
      <c r="V630" s="31"/>
      <c r="W630" s="31"/>
      <c r="X630" s="31"/>
      <c r="Y630" s="31"/>
      <c r="Z630" s="31"/>
      <c r="AA630" s="31"/>
      <c r="AB630" s="31"/>
      <c r="AC630" s="31"/>
      <c r="AD630" s="31"/>
      <c r="AE630" s="31"/>
      <c r="AF630" s="31"/>
      <c r="AG630" s="31"/>
      <c r="AH630" s="31"/>
      <c r="AI630" s="31"/>
    </row>
    <row r="631" spans="1:35">
      <c r="A631" s="31"/>
      <c r="B631" s="31"/>
      <c r="C631" s="31"/>
      <c r="D631" s="31"/>
      <c r="E631" s="31"/>
      <c r="F631" s="31"/>
      <c r="G631" s="31"/>
      <c r="H631" s="31"/>
      <c r="I631" s="97"/>
      <c r="J631" s="31"/>
      <c r="K631" s="31"/>
      <c r="L631" s="31"/>
      <c r="M631" s="31"/>
      <c r="N631" s="31"/>
      <c r="O631" s="31"/>
      <c r="P631" s="31"/>
      <c r="Q631" s="31"/>
      <c r="S631" s="31"/>
      <c r="T631" s="31"/>
      <c r="U631" s="31"/>
      <c r="V631" s="31"/>
      <c r="W631" s="31"/>
      <c r="X631" s="31"/>
      <c r="Y631" s="31"/>
      <c r="Z631" s="31"/>
      <c r="AA631" s="31"/>
      <c r="AB631" s="31"/>
      <c r="AC631" s="31"/>
      <c r="AD631" s="31"/>
      <c r="AE631" s="31"/>
      <c r="AF631" s="31"/>
      <c r="AG631" s="31"/>
      <c r="AH631" s="31"/>
      <c r="AI631" s="31"/>
    </row>
    <row r="632" spans="1:35">
      <c r="A632" s="31"/>
      <c r="B632" s="31"/>
      <c r="C632" s="31"/>
      <c r="D632" s="31"/>
      <c r="E632" s="31"/>
      <c r="F632" s="31"/>
      <c r="G632" s="31"/>
      <c r="H632" s="31"/>
      <c r="I632" s="97"/>
      <c r="J632" s="31"/>
      <c r="K632" s="31"/>
      <c r="L632" s="31"/>
      <c r="M632" s="31"/>
      <c r="N632" s="31"/>
      <c r="O632" s="31"/>
      <c r="P632" s="31"/>
      <c r="Q632" s="31"/>
      <c r="S632" s="31"/>
      <c r="T632" s="31"/>
      <c r="U632" s="31"/>
      <c r="V632" s="31"/>
      <c r="W632" s="31"/>
      <c r="X632" s="31"/>
      <c r="Y632" s="31"/>
      <c r="Z632" s="31"/>
      <c r="AA632" s="31"/>
      <c r="AB632" s="31"/>
      <c r="AC632" s="31"/>
      <c r="AD632" s="31"/>
      <c r="AE632" s="31"/>
      <c r="AF632" s="31"/>
      <c r="AG632" s="31"/>
      <c r="AH632" s="31"/>
      <c r="AI632" s="31"/>
    </row>
    <row r="633" spans="1:35">
      <c r="A633" s="31"/>
      <c r="B633" s="31"/>
      <c r="C633" s="31"/>
      <c r="D633" s="31"/>
      <c r="E633" s="31"/>
      <c r="F633" s="31"/>
      <c r="G633" s="31"/>
      <c r="H633" s="31"/>
      <c r="I633" s="97"/>
      <c r="J633" s="31"/>
      <c r="K633" s="31"/>
      <c r="L633" s="31"/>
      <c r="M633" s="31"/>
      <c r="N633" s="31"/>
      <c r="O633" s="31"/>
      <c r="P633" s="31"/>
      <c r="Q633" s="31"/>
      <c r="S633" s="31"/>
      <c r="T633" s="31"/>
      <c r="U633" s="31"/>
      <c r="V633" s="31"/>
      <c r="W633" s="31"/>
      <c r="X633" s="31"/>
      <c r="Y633" s="31"/>
      <c r="Z633" s="31"/>
      <c r="AA633" s="31"/>
      <c r="AB633" s="31"/>
      <c r="AC633" s="31"/>
      <c r="AD633" s="31"/>
      <c r="AE633" s="31"/>
      <c r="AF633" s="31"/>
      <c r="AG633" s="31"/>
      <c r="AH633" s="31"/>
      <c r="AI633" s="31"/>
    </row>
    <row r="634" spans="1:35">
      <c r="A634" s="31"/>
      <c r="B634" s="31"/>
      <c r="C634" s="31"/>
      <c r="D634" s="31"/>
      <c r="E634" s="31"/>
      <c r="F634" s="31"/>
      <c r="G634" s="31"/>
      <c r="H634" s="31"/>
      <c r="I634" s="97"/>
      <c r="J634" s="31"/>
      <c r="K634" s="31"/>
      <c r="L634" s="31"/>
      <c r="M634" s="31"/>
      <c r="N634" s="31"/>
      <c r="O634" s="31"/>
      <c r="P634" s="31"/>
      <c r="Q634" s="31"/>
      <c r="S634" s="31"/>
      <c r="T634" s="31"/>
      <c r="U634" s="31"/>
      <c r="V634" s="31"/>
      <c r="W634" s="31"/>
      <c r="X634" s="31"/>
      <c r="Y634" s="31"/>
      <c r="Z634" s="31"/>
      <c r="AA634" s="31"/>
      <c r="AB634" s="31"/>
      <c r="AC634" s="31"/>
      <c r="AD634" s="31"/>
      <c r="AE634" s="31"/>
      <c r="AF634" s="31"/>
      <c r="AG634" s="31"/>
      <c r="AH634" s="31"/>
      <c r="AI634" s="31"/>
    </row>
    <row r="635" spans="1:35">
      <c r="A635" s="31"/>
      <c r="B635" s="31"/>
      <c r="C635" s="31"/>
      <c r="D635" s="31"/>
      <c r="E635" s="31"/>
      <c r="F635" s="31"/>
      <c r="G635" s="31"/>
      <c r="H635" s="31"/>
      <c r="I635" s="97"/>
      <c r="J635" s="31"/>
      <c r="K635" s="31"/>
      <c r="L635" s="31"/>
      <c r="M635" s="31"/>
      <c r="N635" s="31"/>
      <c r="O635" s="31"/>
      <c r="P635" s="31"/>
      <c r="Q635" s="31"/>
      <c r="S635" s="31"/>
      <c r="T635" s="31"/>
      <c r="U635" s="31"/>
      <c r="V635" s="31"/>
      <c r="W635" s="31"/>
      <c r="X635" s="31"/>
      <c r="Y635" s="31"/>
      <c r="Z635" s="31"/>
      <c r="AA635" s="31"/>
      <c r="AB635" s="31"/>
      <c r="AC635" s="31"/>
      <c r="AD635" s="31"/>
      <c r="AE635" s="31"/>
      <c r="AF635" s="31"/>
      <c r="AG635" s="31"/>
      <c r="AH635" s="31"/>
      <c r="AI635" s="31"/>
    </row>
    <row r="636" spans="1:35">
      <c r="A636" s="31"/>
      <c r="B636" s="31"/>
      <c r="C636" s="31"/>
      <c r="D636" s="31"/>
      <c r="E636" s="31"/>
      <c r="F636" s="31"/>
      <c r="G636" s="31"/>
      <c r="H636" s="31"/>
      <c r="I636" s="97"/>
      <c r="J636" s="31"/>
      <c r="K636" s="31"/>
      <c r="L636" s="31"/>
      <c r="M636" s="31"/>
      <c r="N636" s="31"/>
      <c r="O636" s="31"/>
      <c r="P636" s="31"/>
      <c r="Q636" s="31"/>
      <c r="S636" s="31"/>
      <c r="T636" s="31"/>
      <c r="U636" s="31"/>
      <c r="V636" s="31"/>
      <c r="W636" s="31"/>
      <c r="X636" s="31"/>
      <c r="Y636" s="31"/>
      <c r="Z636" s="31"/>
      <c r="AA636" s="31"/>
      <c r="AB636" s="31"/>
      <c r="AC636" s="31"/>
      <c r="AD636" s="31"/>
      <c r="AE636" s="31"/>
      <c r="AF636" s="31"/>
      <c r="AG636" s="31"/>
      <c r="AH636" s="31"/>
      <c r="AI636" s="31"/>
    </row>
    <row r="637" spans="1:35">
      <c r="A637" s="31"/>
      <c r="B637" s="31"/>
      <c r="C637" s="31"/>
      <c r="D637" s="31"/>
      <c r="E637" s="31"/>
      <c r="F637" s="31"/>
      <c r="G637" s="31"/>
      <c r="H637" s="31"/>
      <c r="I637" s="97"/>
      <c r="J637" s="31"/>
      <c r="K637" s="31"/>
      <c r="L637" s="31"/>
      <c r="M637" s="31"/>
      <c r="N637" s="31"/>
      <c r="O637" s="31"/>
      <c r="P637" s="31"/>
      <c r="Q637" s="31"/>
      <c r="S637" s="31"/>
      <c r="T637" s="31"/>
      <c r="U637" s="31"/>
      <c r="V637" s="31"/>
      <c r="W637" s="31"/>
      <c r="X637" s="31"/>
      <c r="Y637" s="31"/>
      <c r="Z637" s="31"/>
      <c r="AA637" s="31"/>
      <c r="AB637" s="31"/>
      <c r="AC637" s="31"/>
      <c r="AD637" s="31"/>
      <c r="AE637" s="31"/>
      <c r="AF637" s="31"/>
      <c r="AG637" s="31"/>
      <c r="AH637" s="31"/>
      <c r="AI637" s="31"/>
    </row>
    <row r="638" spans="1:35">
      <c r="A638" s="31"/>
      <c r="B638" s="31"/>
      <c r="C638" s="31"/>
      <c r="D638" s="31"/>
      <c r="E638" s="31"/>
      <c r="F638" s="31"/>
      <c r="G638" s="31"/>
      <c r="H638" s="31"/>
      <c r="I638" s="97"/>
      <c r="J638" s="31"/>
      <c r="K638" s="31"/>
      <c r="L638" s="31"/>
      <c r="M638" s="31"/>
      <c r="N638" s="31"/>
      <c r="O638" s="31"/>
      <c r="P638" s="31"/>
      <c r="Q638" s="31"/>
      <c r="S638" s="31"/>
      <c r="T638" s="31"/>
      <c r="U638" s="31"/>
      <c r="V638" s="31"/>
      <c r="W638" s="31"/>
      <c r="X638" s="31"/>
      <c r="Y638" s="31"/>
      <c r="Z638" s="31"/>
      <c r="AA638" s="31"/>
      <c r="AB638" s="31"/>
      <c r="AC638" s="31"/>
      <c r="AD638" s="31"/>
      <c r="AE638" s="31"/>
      <c r="AF638" s="31"/>
      <c r="AG638" s="31"/>
      <c r="AH638" s="31"/>
      <c r="AI638" s="31"/>
    </row>
    <row r="639" spans="1:35">
      <c r="A639" s="31"/>
      <c r="B639" s="31"/>
      <c r="C639" s="31"/>
      <c r="D639" s="31"/>
      <c r="E639" s="31"/>
      <c r="F639" s="31"/>
      <c r="G639" s="31"/>
      <c r="H639" s="31"/>
      <c r="I639" s="97"/>
      <c r="J639" s="31"/>
      <c r="K639" s="31"/>
      <c r="L639" s="31"/>
      <c r="M639" s="31"/>
      <c r="N639" s="31"/>
      <c r="O639" s="31"/>
      <c r="P639" s="31"/>
      <c r="Q639" s="31"/>
      <c r="S639" s="31"/>
      <c r="T639" s="31"/>
      <c r="U639" s="31"/>
      <c r="V639" s="31"/>
      <c r="W639" s="31"/>
      <c r="X639" s="31"/>
      <c r="Y639" s="31"/>
      <c r="Z639" s="31"/>
      <c r="AA639" s="31"/>
      <c r="AB639" s="31"/>
      <c r="AC639" s="31"/>
      <c r="AD639" s="31"/>
      <c r="AE639" s="31"/>
      <c r="AF639" s="31"/>
      <c r="AG639" s="31"/>
      <c r="AH639" s="31"/>
      <c r="AI639" s="31"/>
    </row>
    <row r="640" spans="1:35">
      <c r="A640" s="31"/>
      <c r="B640" s="31"/>
      <c r="C640" s="31"/>
      <c r="D640" s="31"/>
      <c r="E640" s="31"/>
      <c r="F640" s="31"/>
      <c r="G640" s="31"/>
      <c r="H640" s="31"/>
      <c r="I640" s="97"/>
      <c r="J640" s="31"/>
      <c r="K640" s="31"/>
      <c r="L640" s="31"/>
      <c r="M640" s="31"/>
      <c r="N640" s="31"/>
      <c r="O640" s="31"/>
      <c r="P640" s="31"/>
      <c r="Q640" s="31"/>
      <c r="S640" s="31"/>
      <c r="T640" s="31"/>
      <c r="U640" s="31"/>
      <c r="V640" s="31"/>
      <c r="W640" s="31"/>
      <c r="X640" s="31"/>
      <c r="Y640" s="31"/>
      <c r="Z640" s="31"/>
      <c r="AA640" s="31"/>
      <c r="AB640" s="31"/>
      <c r="AC640" s="31"/>
      <c r="AD640" s="31"/>
      <c r="AE640" s="31"/>
      <c r="AF640" s="31"/>
      <c r="AG640" s="31"/>
      <c r="AH640" s="31"/>
      <c r="AI640" s="31"/>
    </row>
    <row r="641" spans="1:35">
      <c r="A641" s="31"/>
      <c r="B641" s="31"/>
      <c r="C641" s="31"/>
      <c r="D641" s="31"/>
      <c r="E641" s="31"/>
      <c r="F641" s="31"/>
      <c r="G641" s="31"/>
      <c r="H641" s="31"/>
      <c r="I641" s="97"/>
      <c r="J641" s="31"/>
      <c r="K641" s="31"/>
      <c r="L641" s="31"/>
      <c r="M641" s="31"/>
      <c r="N641" s="31"/>
      <c r="O641" s="31"/>
      <c r="P641" s="31"/>
      <c r="Q641" s="31"/>
      <c r="S641" s="31"/>
      <c r="T641" s="31"/>
      <c r="U641" s="31"/>
      <c r="V641" s="31"/>
      <c r="W641" s="31"/>
      <c r="X641" s="31"/>
      <c r="Y641" s="31"/>
      <c r="Z641" s="31"/>
      <c r="AA641" s="31"/>
      <c r="AB641" s="31"/>
      <c r="AC641" s="31"/>
      <c r="AD641" s="31"/>
      <c r="AE641" s="31"/>
      <c r="AF641" s="31"/>
      <c r="AG641" s="31"/>
      <c r="AH641" s="31"/>
      <c r="AI641" s="31"/>
    </row>
    <row r="642" spans="1:35">
      <c r="A642" s="31"/>
      <c r="B642" s="31"/>
      <c r="C642" s="31"/>
      <c r="D642" s="31"/>
      <c r="E642" s="31"/>
      <c r="F642" s="31"/>
      <c r="G642" s="31"/>
      <c r="H642" s="31"/>
      <c r="I642" s="97"/>
      <c r="J642" s="31"/>
      <c r="K642" s="31"/>
      <c r="L642" s="31"/>
      <c r="M642" s="31"/>
      <c r="N642" s="31"/>
      <c r="O642" s="31"/>
      <c r="P642" s="31"/>
      <c r="Q642" s="31"/>
      <c r="S642" s="31"/>
      <c r="T642" s="31"/>
      <c r="U642" s="31"/>
      <c r="V642" s="31"/>
      <c r="W642" s="31"/>
      <c r="X642" s="31"/>
      <c r="Y642" s="31"/>
      <c r="Z642" s="31"/>
      <c r="AA642" s="31"/>
      <c r="AB642" s="31"/>
      <c r="AC642" s="31"/>
      <c r="AD642" s="31"/>
      <c r="AE642" s="31"/>
      <c r="AF642" s="31"/>
      <c r="AG642" s="31"/>
      <c r="AH642" s="31"/>
      <c r="AI642" s="31"/>
    </row>
    <row r="643" spans="1:35">
      <c r="A643" s="31"/>
      <c r="B643" s="31"/>
      <c r="C643" s="31"/>
      <c r="D643" s="31"/>
      <c r="E643" s="31"/>
      <c r="F643" s="31"/>
      <c r="G643" s="31"/>
      <c r="H643" s="31"/>
      <c r="I643" s="97"/>
      <c r="J643" s="31"/>
      <c r="K643" s="31"/>
      <c r="L643" s="31"/>
      <c r="M643" s="31"/>
      <c r="N643" s="31"/>
      <c r="O643" s="31"/>
      <c r="P643" s="31"/>
      <c r="Q643" s="31"/>
      <c r="S643" s="31"/>
      <c r="T643" s="31"/>
      <c r="U643" s="31"/>
      <c r="V643" s="31"/>
      <c r="W643" s="31"/>
      <c r="X643" s="31"/>
      <c r="Y643" s="31"/>
      <c r="Z643" s="31"/>
      <c r="AA643" s="31"/>
      <c r="AB643" s="31"/>
      <c r="AC643" s="31"/>
      <c r="AD643" s="31"/>
      <c r="AE643" s="31"/>
      <c r="AF643" s="31"/>
      <c r="AG643" s="31"/>
      <c r="AH643" s="31"/>
      <c r="AI643" s="31"/>
    </row>
    <row r="644" spans="1:35">
      <c r="A644" s="31"/>
      <c r="B644" s="31"/>
      <c r="C644" s="31"/>
      <c r="D644" s="31"/>
      <c r="E644" s="31"/>
      <c r="F644" s="31"/>
      <c r="G644" s="31"/>
      <c r="H644" s="31"/>
      <c r="I644" s="97"/>
      <c r="J644" s="31"/>
      <c r="K644" s="31"/>
      <c r="L644" s="31"/>
      <c r="M644" s="31"/>
      <c r="N644" s="31"/>
      <c r="O644" s="31"/>
      <c r="P644" s="31"/>
      <c r="Q644" s="31"/>
      <c r="S644" s="31"/>
      <c r="T644" s="31"/>
      <c r="U644" s="31"/>
      <c r="V644" s="31"/>
      <c r="W644" s="31"/>
      <c r="X644" s="31"/>
      <c r="Y644" s="31"/>
      <c r="Z644" s="31"/>
      <c r="AA644" s="31"/>
      <c r="AB644" s="31"/>
      <c r="AC644" s="31"/>
      <c r="AD644" s="31"/>
      <c r="AE644" s="31"/>
      <c r="AF644" s="31"/>
      <c r="AG644" s="31"/>
      <c r="AH644" s="31"/>
      <c r="AI644" s="31"/>
    </row>
    <row r="645" spans="1:35">
      <c r="A645" s="31"/>
      <c r="B645" s="31"/>
      <c r="C645" s="31"/>
      <c r="D645" s="31"/>
      <c r="E645" s="31"/>
      <c r="F645" s="31"/>
      <c r="G645" s="31"/>
      <c r="H645" s="31"/>
      <c r="I645" s="97"/>
      <c r="J645" s="31"/>
      <c r="K645" s="31"/>
      <c r="L645" s="31"/>
      <c r="M645" s="31"/>
      <c r="N645" s="31"/>
      <c r="O645" s="31"/>
      <c r="P645" s="31"/>
      <c r="Q645" s="31"/>
      <c r="S645" s="31"/>
      <c r="T645" s="31"/>
      <c r="U645" s="31"/>
      <c r="V645" s="31"/>
      <c r="W645" s="31"/>
      <c r="X645" s="31"/>
      <c r="Y645" s="31"/>
      <c r="Z645" s="31"/>
      <c r="AA645" s="31"/>
      <c r="AB645" s="31"/>
      <c r="AC645" s="31"/>
      <c r="AD645" s="31"/>
      <c r="AE645" s="31"/>
      <c r="AF645" s="31"/>
      <c r="AG645" s="31"/>
      <c r="AH645" s="31"/>
      <c r="AI645" s="31"/>
    </row>
    <row r="646" spans="1:35">
      <c r="A646" s="31"/>
      <c r="B646" s="31"/>
      <c r="C646" s="31"/>
      <c r="D646" s="31"/>
      <c r="E646" s="31"/>
      <c r="F646" s="31"/>
      <c r="G646" s="31"/>
      <c r="H646" s="31"/>
      <c r="I646" s="97"/>
      <c r="J646" s="31"/>
      <c r="K646" s="31"/>
      <c r="L646" s="31"/>
      <c r="M646" s="31"/>
      <c r="N646" s="31"/>
      <c r="O646" s="31"/>
      <c r="P646" s="31"/>
      <c r="Q646" s="31"/>
      <c r="S646" s="31"/>
      <c r="T646" s="31"/>
      <c r="U646" s="31"/>
      <c r="V646" s="31"/>
      <c r="W646" s="31"/>
      <c r="X646" s="31"/>
      <c r="Y646" s="31"/>
      <c r="Z646" s="31"/>
      <c r="AA646" s="31"/>
      <c r="AB646" s="31"/>
      <c r="AC646" s="31"/>
      <c r="AD646" s="31"/>
      <c r="AE646" s="31"/>
      <c r="AF646" s="31"/>
      <c r="AG646" s="31"/>
      <c r="AH646" s="31"/>
      <c r="AI646" s="31"/>
    </row>
    <row r="647" spans="1:35">
      <c r="A647" s="31"/>
      <c r="B647" s="31"/>
      <c r="C647" s="31"/>
      <c r="D647" s="31"/>
      <c r="E647" s="31"/>
      <c r="F647" s="31"/>
      <c r="G647" s="31"/>
      <c r="H647" s="31"/>
      <c r="I647" s="97"/>
      <c r="J647" s="31"/>
      <c r="K647" s="31"/>
      <c r="L647" s="31"/>
      <c r="M647" s="31"/>
      <c r="N647" s="31"/>
      <c r="O647" s="31"/>
      <c r="P647" s="31"/>
      <c r="Q647" s="31"/>
      <c r="S647" s="31"/>
      <c r="T647" s="31"/>
      <c r="U647" s="31"/>
      <c r="V647" s="31"/>
      <c r="W647" s="31"/>
      <c r="X647" s="31"/>
      <c r="Y647" s="31"/>
      <c r="Z647" s="31"/>
      <c r="AA647" s="31"/>
      <c r="AB647" s="31"/>
      <c r="AC647" s="31"/>
      <c r="AD647" s="31"/>
      <c r="AE647" s="31"/>
      <c r="AF647" s="31"/>
      <c r="AG647" s="31"/>
      <c r="AH647" s="31"/>
      <c r="AI647" s="31"/>
    </row>
    <row r="648" spans="1:35">
      <c r="A648" s="31"/>
      <c r="B648" s="31"/>
      <c r="C648" s="31"/>
      <c r="D648" s="31"/>
      <c r="E648" s="31"/>
      <c r="F648" s="31"/>
      <c r="G648" s="31"/>
      <c r="H648" s="31"/>
      <c r="I648" s="97"/>
      <c r="J648" s="31"/>
      <c r="K648" s="31"/>
      <c r="L648" s="31"/>
      <c r="M648" s="31"/>
      <c r="N648" s="31"/>
      <c r="O648" s="31"/>
      <c r="P648" s="31"/>
      <c r="Q648" s="31"/>
      <c r="S648" s="31"/>
      <c r="T648" s="31"/>
      <c r="U648" s="31"/>
      <c r="V648" s="31"/>
      <c r="W648" s="31"/>
      <c r="X648" s="31"/>
      <c r="Y648" s="31"/>
      <c r="Z648" s="31"/>
      <c r="AA648" s="31"/>
      <c r="AB648" s="31"/>
      <c r="AC648" s="31"/>
      <c r="AD648" s="31"/>
      <c r="AE648" s="31"/>
      <c r="AF648" s="31"/>
      <c r="AG648" s="31"/>
      <c r="AH648" s="31"/>
      <c r="AI648" s="31"/>
    </row>
    <row r="649" spans="1:35">
      <c r="A649" s="31"/>
      <c r="B649" s="31"/>
      <c r="C649" s="31"/>
      <c r="D649" s="31"/>
      <c r="E649" s="31"/>
      <c r="F649" s="31"/>
      <c r="G649" s="31"/>
      <c r="H649" s="31"/>
      <c r="I649" s="97"/>
      <c r="J649" s="31"/>
      <c r="K649" s="31"/>
      <c r="L649" s="31"/>
      <c r="M649" s="31"/>
      <c r="N649" s="31"/>
      <c r="O649" s="31"/>
      <c r="P649" s="31"/>
      <c r="Q649" s="31"/>
      <c r="S649" s="31"/>
      <c r="T649" s="31"/>
      <c r="U649" s="31"/>
      <c r="V649" s="31"/>
      <c r="W649" s="31"/>
      <c r="X649" s="31"/>
      <c r="Y649" s="31"/>
      <c r="Z649" s="31"/>
      <c r="AA649" s="31"/>
      <c r="AB649" s="31"/>
      <c r="AC649" s="31"/>
      <c r="AD649" s="31"/>
      <c r="AE649" s="31"/>
      <c r="AF649" s="31"/>
      <c r="AG649" s="31"/>
      <c r="AH649" s="31"/>
      <c r="AI649" s="31"/>
    </row>
    <row r="650" spans="1:35">
      <c r="A650" s="31"/>
      <c r="B650" s="31"/>
      <c r="C650" s="31"/>
      <c r="D650" s="31"/>
      <c r="E650" s="31"/>
      <c r="F650" s="31"/>
      <c r="G650" s="31"/>
      <c r="H650" s="31"/>
      <c r="I650" s="97"/>
      <c r="J650" s="31"/>
      <c r="K650" s="31"/>
      <c r="L650" s="31"/>
      <c r="M650" s="31"/>
      <c r="N650" s="31"/>
      <c r="O650" s="31"/>
      <c r="P650" s="31"/>
      <c r="Q650" s="31"/>
      <c r="S650" s="31"/>
      <c r="T650" s="31"/>
      <c r="U650" s="31"/>
      <c r="V650" s="31"/>
      <c r="W650" s="31"/>
      <c r="X650" s="31"/>
      <c r="Y650" s="31"/>
      <c r="Z650" s="31"/>
      <c r="AA650" s="31"/>
      <c r="AB650" s="31"/>
      <c r="AC650" s="31"/>
      <c r="AD650" s="31"/>
      <c r="AE650" s="31"/>
      <c r="AF650" s="31"/>
      <c r="AG650" s="31"/>
      <c r="AH650" s="31"/>
      <c r="AI650" s="31"/>
    </row>
    <row r="651" spans="1:35">
      <c r="A651" s="31"/>
      <c r="B651" s="31"/>
      <c r="C651" s="31"/>
      <c r="D651" s="31"/>
      <c r="E651" s="31"/>
      <c r="F651" s="31"/>
      <c r="G651" s="31"/>
      <c r="H651" s="31"/>
      <c r="I651" s="97"/>
      <c r="J651" s="31"/>
      <c r="K651" s="31"/>
      <c r="L651" s="31"/>
      <c r="M651" s="31"/>
      <c r="N651" s="31"/>
      <c r="O651" s="31"/>
      <c r="P651" s="31"/>
      <c r="Q651" s="31"/>
      <c r="S651" s="31"/>
      <c r="T651" s="31"/>
      <c r="U651" s="31"/>
      <c r="V651" s="31"/>
      <c r="W651" s="31"/>
      <c r="X651" s="31"/>
      <c r="Y651" s="31"/>
      <c r="Z651" s="31"/>
      <c r="AA651" s="31"/>
      <c r="AB651" s="31"/>
      <c r="AC651" s="31"/>
      <c r="AD651" s="31"/>
      <c r="AE651" s="31"/>
      <c r="AF651" s="31"/>
      <c r="AG651" s="31"/>
      <c r="AH651" s="31"/>
      <c r="AI651" s="31"/>
    </row>
    <row r="652" spans="1:35">
      <c r="A652" s="31"/>
      <c r="B652" s="31"/>
      <c r="C652" s="31"/>
      <c r="D652" s="31"/>
      <c r="E652" s="31"/>
      <c r="F652" s="31"/>
      <c r="G652" s="31"/>
      <c r="H652" s="31"/>
      <c r="I652" s="97"/>
      <c r="J652" s="31"/>
      <c r="K652" s="31"/>
      <c r="L652" s="31"/>
      <c r="M652" s="31"/>
      <c r="N652" s="31"/>
      <c r="O652" s="31"/>
      <c r="P652" s="31"/>
      <c r="Q652" s="31"/>
      <c r="S652" s="31"/>
      <c r="T652" s="31"/>
      <c r="U652" s="31"/>
      <c r="V652" s="31"/>
      <c r="W652" s="31"/>
      <c r="X652" s="31"/>
      <c r="Y652" s="31"/>
      <c r="Z652" s="31"/>
      <c r="AA652" s="31"/>
      <c r="AB652" s="31"/>
      <c r="AC652" s="31"/>
      <c r="AD652" s="31"/>
      <c r="AE652" s="31"/>
      <c r="AF652" s="31"/>
      <c r="AG652" s="31"/>
      <c r="AH652" s="31"/>
      <c r="AI652" s="31"/>
    </row>
    <row r="653" spans="1:35">
      <c r="A653" s="31"/>
      <c r="B653" s="31"/>
      <c r="C653" s="31"/>
      <c r="D653" s="31"/>
      <c r="E653" s="31"/>
      <c r="F653" s="31"/>
      <c r="G653" s="31"/>
      <c r="H653" s="31"/>
      <c r="I653" s="97"/>
      <c r="J653" s="31"/>
      <c r="K653" s="31"/>
      <c r="L653" s="31"/>
      <c r="M653" s="31"/>
      <c r="N653" s="31"/>
      <c r="O653" s="31"/>
      <c r="P653" s="31"/>
      <c r="Q653" s="31"/>
      <c r="S653" s="31"/>
      <c r="T653" s="31"/>
      <c r="U653" s="31"/>
      <c r="V653" s="31"/>
      <c r="W653" s="31"/>
      <c r="X653" s="31"/>
      <c r="Y653" s="31"/>
      <c r="Z653" s="31"/>
      <c r="AA653" s="31"/>
      <c r="AB653" s="31"/>
      <c r="AC653" s="31"/>
      <c r="AD653" s="31"/>
      <c r="AE653" s="31"/>
      <c r="AF653" s="31"/>
      <c r="AG653" s="31"/>
      <c r="AH653" s="31"/>
      <c r="AI653" s="31"/>
    </row>
    <row r="654" spans="1:35">
      <c r="A654" s="31"/>
      <c r="B654" s="31"/>
      <c r="C654" s="31"/>
      <c r="D654" s="31"/>
      <c r="E654" s="31"/>
      <c r="F654" s="31"/>
      <c r="G654" s="31"/>
      <c r="H654" s="31"/>
      <c r="I654" s="97"/>
      <c r="J654" s="31"/>
      <c r="K654" s="31"/>
      <c r="L654" s="31"/>
      <c r="M654" s="31"/>
      <c r="N654" s="31"/>
      <c r="O654" s="31"/>
      <c r="P654" s="31"/>
      <c r="Q654" s="31"/>
      <c r="S654" s="31"/>
      <c r="T654" s="31"/>
      <c r="U654" s="31"/>
      <c r="V654" s="31"/>
      <c r="W654" s="31"/>
      <c r="X654" s="31"/>
      <c r="Y654" s="31"/>
      <c r="Z654" s="31"/>
      <c r="AA654" s="31"/>
      <c r="AB654" s="31"/>
      <c r="AC654" s="31"/>
      <c r="AD654" s="31"/>
      <c r="AE654" s="31"/>
      <c r="AF654" s="31"/>
      <c r="AG654" s="31"/>
      <c r="AH654" s="31"/>
      <c r="AI654" s="31"/>
    </row>
    <row r="655" spans="1:35">
      <c r="A655" s="31"/>
      <c r="B655" s="31"/>
      <c r="C655" s="31"/>
      <c r="D655" s="31"/>
      <c r="E655" s="31"/>
      <c r="F655" s="31"/>
      <c r="G655" s="31"/>
      <c r="H655" s="31"/>
      <c r="I655" s="97"/>
      <c r="J655" s="31"/>
      <c r="K655" s="31"/>
      <c r="L655" s="31"/>
      <c r="M655" s="31"/>
      <c r="N655" s="31"/>
      <c r="O655" s="31"/>
      <c r="P655" s="31"/>
      <c r="Q655" s="31"/>
      <c r="S655" s="31"/>
      <c r="T655" s="31"/>
      <c r="U655" s="31"/>
      <c r="V655" s="31"/>
      <c r="W655" s="31"/>
      <c r="X655" s="31"/>
      <c r="Y655" s="31"/>
      <c r="Z655" s="31"/>
      <c r="AA655" s="31"/>
      <c r="AB655" s="31"/>
      <c r="AC655" s="31"/>
      <c r="AD655" s="31"/>
      <c r="AE655" s="31"/>
      <c r="AF655" s="31"/>
      <c r="AG655" s="31"/>
      <c r="AH655" s="31"/>
      <c r="AI655" s="31"/>
    </row>
    <row r="656" spans="1:35">
      <c r="A656" s="31"/>
      <c r="B656" s="31"/>
      <c r="C656" s="31"/>
      <c r="D656" s="31"/>
      <c r="E656" s="31"/>
      <c r="F656" s="31"/>
      <c r="G656" s="31"/>
      <c r="H656" s="31"/>
      <c r="I656" s="97"/>
      <c r="J656" s="31"/>
      <c r="K656" s="31"/>
      <c r="L656" s="31"/>
      <c r="M656" s="31"/>
      <c r="N656" s="31"/>
      <c r="O656" s="31"/>
      <c r="P656" s="31"/>
      <c r="Q656" s="31"/>
      <c r="S656" s="31"/>
      <c r="T656" s="31"/>
      <c r="U656" s="31"/>
      <c r="V656" s="31"/>
      <c r="W656" s="31"/>
      <c r="X656" s="31"/>
      <c r="Y656" s="31"/>
      <c r="Z656" s="31"/>
      <c r="AA656" s="31"/>
      <c r="AB656" s="31"/>
      <c r="AC656" s="31"/>
      <c r="AD656" s="31"/>
      <c r="AE656" s="31"/>
      <c r="AF656" s="31"/>
      <c r="AG656" s="31"/>
      <c r="AH656" s="31"/>
      <c r="AI656" s="31"/>
    </row>
    <row r="657" spans="1:35">
      <c r="A657" s="31"/>
      <c r="B657" s="31"/>
      <c r="C657" s="31"/>
      <c r="D657" s="31"/>
      <c r="E657" s="31"/>
      <c r="F657" s="31"/>
      <c r="G657" s="31"/>
      <c r="H657" s="31"/>
      <c r="I657" s="97"/>
      <c r="J657" s="31"/>
      <c r="K657" s="31"/>
      <c r="L657" s="31"/>
      <c r="M657" s="31"/>
      <c r="N657" s="31"/>
      <c r="O657" s="31"/>
      <c r="P657" s="31"/>
      <c r="Q657" s="31"/>
      <c r="S657" s="31"/>
      <c r="T657" s="31"/>
      <c r="U657" s="31"/>
      <c r="V657" s="31"/>
      <c r="W657" s="31"/>
      <c r="X657" s="31"/>
      <c r="Y657" s="31"/>
      <c r="Z657" s="31"/>
      <c r="AA657" s="31"/>
      <c r="AB657" s="31"/>
      <c r="AC657" s="31"/>
      <c r="AD657" s="31"/>
      <c r="AE657" s="31"/>
      <c r="AF657" s="31"/>
      <c r="AG657" s="31"/>
      <c r="AH657" s="31"/>
      <c r="AI657" s="31"/>
    </row>
    <row r="658" spans="1:35">
      <c r="A658" s="31"/>
      <c r="B658" s="31"/>
      <c r="C658" s="31"/>
      <c r="D658" s="31"/>
      <c r="E658" s="31"/>
      <c r="F658" s="31"/>
      <c r="G658" s="31"/>
      <c r="H658" s="31"/>
      <c r="I658" s="97"/>
      <c r="J658" s="31"/>
      <c r="K658" s="31"/>
      <c r="L658" s="31"/>
      <c r="M658" s="31"/>
      <c r="N658" s="31"/>
      <c r="O658" s="31"/>
      <c r="P658" s="31"/>
      <c r="Q658" s="31"/>
      <c r="S658" s="31"/>
      <c r="T658" s="31"/>
      <c r="U658" s="31"/>
      <c r="V658" s="31"/>
      <c r="W658" s="31"/>
      <c r="X658" s="31"/>
      <c r="Y658" s="31"/>
      <c r="Z658" s="31"/>
      <c r="AA658" s="31"/>
      <c r="AB658" s="31"/>
      <c r="AC658" s="31"/>
      <c r="AD658" s="31"/>
      <c r="AE658" s="31"/>
      <c r="AF658" s="31"/>
      <c r="AG658" s="31"/>
      <c r="AH658" s="31"/>
      <c r="AI658" s="31"/>
    </row>
    <row r="659" spans="1:35">
      <c r="A659" s="31"/>
      <c r="B659" s="31"/>
      <c r="C659" s="31"/>
      <c r="D659" s="31"/>
      <c r="E659" s="31"/>
      <c r="F659" s="31"/>
      <c r="G659" s="31"/>
      <c r="H659" s="31"/>
      <c r="I659" s="97"/>
      <c r="J659" s="31"/>
      <c r="K659" s="31"/>
      <c r="L659" s="31"/>
      <c r="M659" s="31"/>
      <c r="N659" s="31"/>
      <c r="O659" s="31"/>
      <c r="P659" s="31"/>
      <c r="Q659" s="31"/>
      <c r="S659" s="31"/>
      <c r="T659" s="31"/>
      <c r="U659" s="31"/>
      <c r="V659" s="31"/>
      <c r="W659" s="31"/>
      <c r="X659" s="31"/>
      <c r="Y659" s="31"/>
      <c r="Z659" s="31"/>
      <c r="AA659" s="31"/>
      <c r="AB659" s="31"/>
      <c r="AC659" s="31"/>
      <c r="AD659" s="31"/>
      <c r="AE659" s="31"/>
      <c r="AF659" s="31"/>
      <c r="AG659" s="31"/>
      <c r="AH659" s="31"/>
      <c r="AI659" s="31"/>
    </row>
    <row r="660" spans="1:35">
      <c r="A660" s="31"/>
      <c r="B660" s="31"/>
      <c r="C660" s="31"/>
      <c r="D660" s="31"/>
      <c r="E660" s="31"/>
      <c r="F660" s="31"/>
      <c r="G660" s="31"/>
      <c r="H660" s="31"/>
      <c r="I660" s="97"/>
      <c r="J660" s="31"/>
      <c r="K660" s="31"/>
      <c r="L660" s="31"/>
      <c r="M660" s="31"/>
      <c r="N660" s="31"/>
      <c r="O660" s="31"/>
      <c r="P660" s="31"/>
      <c r="Q660" s="31"/>
      <c r="S660" s="31"/>
      <c r="T660" s="31"/>
      <c r="U660" s="31"/>
      <c r="V660" s="31"/>
      <c r="W660" s="31"/>
      <c r="X660" s="31"/>
      <c r="Y660" s="31"/>
      <c r="Z660" s="31"/>
      <c r="AA660" s="31"/>
      <c r="AB660" s="31"/>
      <c r="AC660" s="31"/>
      <c r="AD660" s="31"/>
      <c r="AE660" s="31"/>
      <c r="AF660" s="31"/>
      <c r="AG660" s="31"/>
      <c r="AH660" s="31"/>
      <c r="AI660" s="31"/>
    </row>
    <row r="661" spans="1:35">
      <c r="A661" s="31"/>
      <c r="B661" s="31"/>
      <c r="C661" s="31"/>
      <c r="D661" s="31"/>
      <c r="E661" s="31"/>
      <c r="F661" s="31"/>
      <c r="G661" s="31"/>
      <c r="H661" s="31"/>
      <c r="I661" s="97"/>
      <c r="J661" s="31"/>
      <c r="K661" s="31"/>
      <c r="L661" s="31"/>
      <c r="M661" s="31"/>
      <c r="N661" s="31"/>
      <c r="O661" s="31"/>
      <c r="P661" s="31"/>
      <c r="Q661" s="31"/>
      <c r="S661" s="31"/>
      <c r="T661" s="31"/>
      <c r="U661" s="31"/>
      <c r="V661" s="31"/>
      <c r="W661" s="31"/>
      <c r="X661" s="31"/>
      <c r="Y661" s="31"/>
      <c r="Z661" s="31"/>
      <c r="AA661" s="31"/>
      <c r="AB661" s="31"/>
      <c r="AC661" s="31"/>
      <c r="AD661" s="31"/>
      <c r="AE661" s="31"/>
      <c r="AF661" s="31"/>
      <c r="AG661" s="31"/>
      <c r="AH661" s="31"/>
      <c r="AI661" s="31"/>
    </row>
    <row r="662" spans="1:35">
      <c r="A662" s="31"/>
      <c r="B662" s="31"/>
      <c r="C662" s="31"/>
      <c r="D662" s="31"/>
      <c r="E662" s="31"/>
      <c r="F662" s="31"/>
      <c r="G662" s="31"/>
      <c r="H662" s="31"/>
      <c r="I662" s="97"/>
      <c r="J662" s="31"/>
      <c r="K662" s="31"/>
      <c r="L662" s="31"/>
      <c r="M662" s="31"/>
      <c r="N662" s="31"/>
      <c r="O662" s="31"/>
      <c r="P662" s="31"/>
      <c r="Q662" s="31"/>
      <c r="S662" s="31"/>
      <c r="T662" s="31"/>
      <c r="U662" s="31"/>
      <c r="V662" s="31"/>
      <c r="W662" s="31"/>
      <c r="X662" s="31"/>
      <c r="Y662" s="31"/>
      <c r="Z662" s="31"/>
      <c r="AA662" s="31"/>
      <c r="AB662" s="31"/>
      <c r="AC662" s="31"/>
      <c r="AD662" s="31"/>
      <c r="AE662" s="31"/>
      <c r="AF662" s="31"/>
      <c r="AG662" s="31"/>
      <c r="AH662" s="31"/>
      <c r="AI662" s="31"/>
    </row>
    <row r="663" spans="1:35">
      <c r="A663" s="31"/>
      <c r="B663" s="31"/>
      <c r="C663" s="31"/>
      <c r="D663" s="31"/>
      <c r="E663" s="31"/>
      <c r="F663" s="31"/>
      <c r="G663" s="31"/>
      <c r="H663" s="31"/>
      <c r="I663" s="97"/>
      <c r="J663" s="31"/>
      <c r="K663" s="31"/>
      <c r="L663" s="31"/>
      <c r="M663" s="31"/>
      <c r="N663" s="31"/>
      <c r="O663" s="31"/>
      <c r="P663" s="31"/>
      <c r="Q663" s="31"/>
      <c r="S663" s="31"/>
      <c r="T663" s="31"/>
      <c r="U663" s="31"/>
      <c r="V663" s="31"/>
      <c r="W663" s="31"/>
      <c r="X663" s="31"/>
      <c r="Y663" s="31"/>
      <c r="Z663" s="31"/>
      <c r="AA663" s="31"/>
      <c r="AB663" s="31"/>
      <c r="AC663" s="31"/>
      <c r="AD663" s="31"/>
      <c r="AE663" s="31"/>
      <c r="AF663" s="31"/>
      <c r="AG663" s="31"/>
      <c r="AH663" s="31"/>
      <c r="AI663" s="31"/>
    </row>
    <row r="664" spans="1:35">
      <c r="A664" s="31"/>
      <c r="B664" s="31"/>
      <c r="C664" s="31"/>
      <c r="D664" s="31"/>
      <c r="E664" s="31"/>
      <c r="F664" s="31"/>
      <c r="G664" s="31"/>
      <c r="H664" s="31"/>
      <c r="I664" s="97"/>
      <c r="J664" s="31"/>
      <c r="K664" s="31"/>
      <c r="L664" s="31"/>
      <c r="M664" s="31"/>
      <c r="N664" s="31"/>
      <c r="O664" s="31"/>
      <c r="P664" s="31"/>
      <c r="Q664" s="31"/>
      <c r="S664" s="31"/>
      <c r="T664" s="31"/>
      <c r="U664" s="31"/>
      <c r="V664" s="31"/>
      <c r="W664" s="31"/>
      <c r="X664" s="31"/>
      <c r="Y664" s="31"/>
      <c r="Z664" s="31"/>
      <c r="AA664" s="31"/>
      <c r="AB664" s="31"/>
      <c r="AC664" s="31"/>
      <c r="AD664" s="31"/>
      <c r="AE664" s="31"/>
      <c r="AF664" s="31"/>
      <c r="AG664" s="31"/>
      <c r="AH664" s="31"/>
      <c r="AI664" s="31"/>
    </row>
    <row r="665" spans="1:35">
      <c r="A665" s="31"/>
      <c r="B665" s="31"/>
      <c r="C665" s="31"/>
      <c r="D665" s="31"/>
      <c r="E665" s="31"/>
      <c r="F665" s="31"/>
      <c r="G665" s="31"/>
      <c r="H665" s="31"/>
      <c r="I665" s="97"/>
      <c r="J665" s="31"/>
      <c r="K665" s="31"/>
      <c r="L665" s="31"/>
      <c r="M665" s="31"/>
      <c r="N665" s="31"/>
      <c r="O665" s="31"/>
      <c r="P665" s="31"/>
      <c r="Q665" s="31"/>
      <c r="S665" s="31"/>
      <c r="T665" s="31"/>
      <c r="U665" s="31"/>
      <c r="V665" s="31"/>
      <c r="W665" s="31"/>
      <c r="X665" s="31"/>
      <c r="Y665" s="31"/>
      <c r="Z665" s="31"/>
      <c r="AA665" s="31"/>
      <c r="AB665" s="31"/>
      <c r="AC665" s="31"/>
      <c r="AD665" s="31"/>
      <c r="AE665" s="31"/>
      <c r="AF665" s="31"/>
      <c r="AG665" s="31"/>
      <c r="AH665" s="31"/>
      <c r="AI665" s="31"/>
    </row>
    <row r="666" spans="1:35">
      <c r="A666" s="31"/>
      <c r="B666" s="31"/>
      <c r="C666" s="31"/>
      <c r="D666" s="31"/>
      <c r="E666" s="31"/>
      <c r="F666" s="31"/>
      <c r="G666" s="31"/>
      <c r="H666" s="31"/>
      <c r="I666" s="97"/>
      <c r="J666" s="31"/>
      <c r="K666" s="31"/>
      <c r="L666" s="31"/>
      <c r="M666" s="31"/>
      <c r="N666" s="31"/>
      <c r="O666" s="31"/>
      <c r="P666" s="31"/>
      <c r="Q666" s="31"/>
      <c r="S666" s="31"/>
      <c r="T666" s="31"/>
      <c r="U666" s="31"/>
      <c r="V666" s="31"/>
      <c r="W666" s="31"/>
      <c r="X666" s="31"/>
      <c r="Y666" s="31"/>
      <c r="Z666" s="31"/>
      <c r="AA666" s="31"/>
      <c r="AB666" s="31"/>
      <c r="AC666" s="31"/>
      <c r="AD666" s="31"/>
      <c r="AE666" s="31"/>
      <c r="AF666" s="31"/>
      <c r="AG666" s="31"/>
      <c r="AH666" s="31"/>
      <c r="AI666" s="31"/>
    </row>
    <row r="667" spans="1:35">
      <c r="A667" s="31"/>
      <c r="B667" s="31"/>
      <c r="C667" s="31"/>
      <c r="D667" s="31"/>
      <c r="E667" s="31"/>
      <c r="F667" s="31"/>
      <c r="G667" s="31"/>
      <c r="H667" s="31"/>
      <c r="I667" s="97"/>
      <c r="J667" s="31"/>
      <c r="K667" s="31"/>
      <c r="L667" s="31"/>
      <c r="M667" s="31"/>
      <c r="N667" s="31"/>
      <c r="O667" s="31"/>
      <c r="P667" s="31"/>
      <c r="Q667" s="31"/>
      <c r="S667" s="31"/>
      <c r="T667" s="31"/>
      <c r="U667" s="31"/>
      <c r="V667" s="31"/>
      <c r="W667" s="31"/>
      <c r="X667" s="31"/>
      <c r="Y667" s="31"/>
      <c r="Z667" s="31"/>
      <c r="AA667" s="31"/>
      <c r="AB667" s="31"/>
      <c r="AC667" s="31"/>
      <c r="AD667" s="31"/>
      <c r="AE667" s="31"/>
      <c r="AF667" s="31"/>
      <c r="AG667" s="31"/>
      <c r="AH667" s="31"/>
      <c r="AI667" s="31"/>
    </row>
    <row r="668" spans="1:35">
      <c r="A668" s="31"/>
      <c r="B668" s="31"/>
      <c r="C668" s="31"/>
      <c r="D668" s="31"/>
      <c r="E668" s="31"/>
      <c r="F668" s="31"/>
      <c r="G668" s="31"/>
      <c r="H668" s="31"/>
      <c r="I668" s="97"/>
      <c r="J668" s="31"/>
      <c r="K668" s="31"/>
      <c r="L668" s="31"/>
      <c r="M668" s="31"/>
      <c r="N668" s="31"/>
      <c r="O668" s="31"/>
      <c r="P668" s="31"/>
      <c r="Q668" s="31"/>
      <c r="S668" s="31"/>
      <c r="T668" s="31"/>
      <c r="U668" s="31"/>
      <c r="V668" s="31"/>
      <c r="W668" s="31"/>
      <c r="X668" s="31"/>
      <c r="Y668" s="31"/>
      <c r="Z668" s="31"/>
      <c r="AA668" s="31"/>
      <c r="AB668" s="31"/>
      <c r="AC668" s="31"/>
      <c r="AD668" s="31"/>
      <c r="AE668" s="31"/>
      <c r="AF668" s="31"/>
      <c r="AG668" s="31"/>
      <c r="AH668" s="31"/>
      <c r="AI668" s="31"/>
    </row>
    <row r="669" spans="1:35">
      <c r="A669" s="31"/>
      <c r="B669" s="31"/>
      <c r="C669" s="31"/>
      <c r="D669" s="31"/>
      <c r="E669" s="31"/>
      <c r="F669" s="31"/>
      <c r="G669" s="31"/>
      <c r="H669" s="31"/>
      <c r="I669" s="97"/>
      <c r="J669" s="31"/>
      <c r="K669" s="31"/>
      <c r="L669" s="31"/>
      <c r="M669" s="31"/>
      <c r="N669" s="31"/>
      <c r="O669" s="31"/>
      <c r="P669" s="31"/>
      <c r="Q669" s="31"/>
      <c r="S669" s="31"/>
      <c r="T669" s="31"/>
      <c r="U669" s="31"/>
      <c r="V669" s="31"/>
      <c r="W669" s="31"/>
      <c r="X669" s="31"/>
      <c r="Y669" s="31"/>
      <c r="Z669" s="31"/>
      <c r="AA669" s="31"/>
      <c r="AB669" s="31"/>
      <c r="AC669" s="31"/>
      <c r="AD669" s="31"/>
      <c r="AE669" s="31"/>
      <c r="AF669" s="31"/>
      <c r="AG669" s="31"/>
      <c r="AH669" s="31"/>
      <c r="AI669" s="31"/>
    </row>
    <row r="670" spans="1:35">
      <c r="A670" s="31"/>
      <c r="B670" s="31"/>
      <c r="C670" s="31"/>
      <c r="D670" s="31"/>
      <c r="E670" s="31"/>
      <c r="F670" s="31"/>
      <c r="G670" s="31"/>
      <c r="H670" s="31"/>
      <c r="I670" s="97"/>
      <c r="J670" s="31"/>
      <c r="K670" s="31"/>
      <c r="L670" s="31"/>
      <c r="M670" s="31"/>
      <c r="N670" s="31"/>
      <c r="O670" s="31"/>
      <c r="P670" s="31"/>
      <c r="Q670" s="31"/>
      <c r="S670" s="31"/>
      <c r="T670" s="31"/>
      <c r="U670" s="31"/>
      <c r="V670" s="31"/>
      <c r="W670" s="31"/>
      <c r="X670" s="31"/>
      <c r="Y670" s="31"/>
      <c r="Z670" s="31"/>
      <c r="AA670" s="31"/>
      <c r="AB670" s="31"/>
      <c r="AC670" s="31"/>
      <c r="AD670" s="31"/>
      <c r="AE670" s="31"/>
      <c r="AF670" s="31"/>
      <c r="AG670" s="31"/>
      <c r="AH670" s="31"/>
      <c r="AI670" s="31"/>
    </row>
    <row r="671" spans="1:35">
      <c r="A671" s="31"/>
      <c r="B671" s="31"/>
      <c r="C671" s="31"/>
      <c r="D671" s="31"/>
      <c r="E671" s="31"/>
      <c r="F671" s="31"/>
      <c r="G671" s="31"/>
      <c r="H671" s="31"/>
      <c r="I671" s="97"/>
      <c r="J671" s="31"/>
      <c r="K671" s="31"/>
      <c r="L671" s="31"/>
      <c r="M671" s="31"/>
      <c r="N671" s="31"/>
      <c r="O671" s="31"/>
      <c r="P671" s="31"/>
      <c r="Q671" s="31"/>
      <c r="S671" s="31"/>
      <c r="T671" s="31"/>
      <c r="U671" s="31"/>
      <c r="V671" s="31"/>
      <c r="W671" s="31"/>
      <c r="X671" s="31"/>
      <c r="Y671" s="31"/>
      <c r="Z671" s="31"/>
      <c r="AA671" s="31"/>
      <c r="AB671" s="31"/>
      <c r="AC671" s="31"/>
      <c r="AD671" s="31"/>
      <c r="AE671" s="31"/>
      <c r="AF671" s="31"/>
      <c r="AG671" s="31"/>
      <c r="AH671" s="31"/>
      <c r="AI671" s="31"/>
    </row>
    <row r="672" spans="1:35">
      <c r="A672" s="31"/>
      <c r="B672" s="31"/>
      <c r="C672" s="31"/>
      <c r="D672" s="31"/>
      <c r="E672" s="31"/>
      <c r="F672" s="31"/>
      <c r="G672" s="31"/>
      <c r="H672" s="31"/>
      <c r="I672" s="97"/>
      <c r="J672" s="31"/>
      <c r="K672" s="31"/>
      <c r="L672" s="31"/>
      <c r="M672" s="31"/>
      <c r="N672" s="31"/>
      <c r="O672" s="31"/>
      <c r="P672" s="31"/>
      <c r="Q672" s="31"/>
      <c r="S672" s="31"/>
      <c r="T672" s="31"/>
      <c r="U672" s="31"/>
      <c r="V672" s="31"/>
      <c r="W672" s="31"/>
      <c r="X672" s="31"/>
      <c r="Y672" s="31"/>
      <c r="Z672" s="31"/>
      <c r="AA672" s="31"/>
      <c r="AB672" s="31"/>
      <c r="AC672" s="31"/>
      <c r="AD672" s="31"/>
      <c r="AE672" s="31"/>
      <c r="AF672" s="31"/>
      <c r="AG672" s="31"/>
      <c r="AH672" s="31"/>
      <c r="AI672" s="31"/>
    </row>
    <row r="673" spans="1:35">
      <c r="A673" s="31"/>
      <c r="B673" s="31"/>
      <c r="C673" s="31"/>
      <c r="D673" s="31"/>
      <c r="E673" s="31"/>
      <c r="F673" s="31"/>
      <c r="G673" s="31"/>
      <c r="H673" s="31"/>
      <c r="I673" s="97"/>
      <c r="J673" s="31"/>
      <c r="K673" s="31"/>
      <c r="L673" s="31"/>
      <c r="M673" s="31"/>
      <c r="N673" s="31"/>
      <c r="O673" s="31"/>
      <c r="P673" s="31"/>
      <c r="Q673" s="31"/>
      <c r="S673" s="31"/>
      <c r="T673" s="31"/>
      <c r="U673" s="31"/>
      <c r="V673" s="31"/>
      <c r="W673" s="31"/>
      <c r="X673" s="31"/>
      <c r="Y673" s="31"/>
      <c r="Z673" s="31"/>
      <c r="AA673" s="31"/>
      <c r="AB673" s="31"/>
      <c r="AC673" s="31"/>
      <c r="AD673" s="31"/>
      <c r="AE673" s="31"/>
      <c r="AF673" s="31"/>
      <c r="AG673" s="31"/>
      <c r="AH673" s="31"/>
      <c r="AI673" s="31"/>
    </row>
    <row r="674" spans="1:35">
      <c r="A674" s="31"/>
      <c r="B674" s="31"/>
      <c r="C674" s="31"/>
      <c r="D674" s="31"/>
      <c r="E674" s="31"/>
      <c r="F674" s="31"/>
      <c r="G674" s="31"/>
      <c r="H674" s="31"/>
      <c r="I674" s="97"/>
      <c r="J674" s="31"/>
      <c r="K674" s="31"/>
      <c r="L674" s="31"/>
      <c r="M674" s="31"/>
      <c r="N674" s="31"/>
      <c r="O674" s="31"/>
      <c r="P674" s="31"/>
      <c r="Q674" s="31"/>
      <c r="S674" s="31"/>
      <c r="T674" s="31"/>
      <c r="U674" s="31"/>
      <c r="V674" s="31"/>
      <c r="W674" s="31"/>
      <c r="X674" s="31"/>
      <c r="Y674" s="31"/>
      <c r="Z674" s="31"/>
      <c r="AA674" s="31"/>
      <c r="AB674" s="31"/>
      <c r="AC674" s="31"/>
      <c r="AD674" s="31"/>
      <c r="AE674" s="31"/>
      <c r="AF674" s="31"/>
      <c r="AG674" s="31"/>
      <c r="AH674" s="31"/>
      <c r="AI674" s="31"/>
    </row>
    <row r="675" spans="1:35">
      <c r="A675" s="31"/>
      <c r="B675" s="31"/>
      <c r="C675" s="31"/>
      <c r="D675" s="31"/>
      <c r="E675" s="31"/>
      <c r="F675" s="31"/>
      <c r="G675" s="31"/>
      <c r="H675" s="31"/>
      <c r="I675" s="97"/>
      <c r="J675" s="31"/>
      <c r="K675" s="31"/>
      <c r="L675" s="31"/>
      <c r="M675" s="31"/>
      <c r="N675" s="31"/>
      <c r="O675" s="31"/>
      <c r="P675" s="31"/>
      <c r="Q675" s="31"/>
      <c r="S675" s="31"/>
      <c r="T675" s="31"/>
      <c r="U675" s="31"/>
      <c r="V675" s="31"/>
      <c r="W675" s="31"/>
      <c r="X675" s="31"/>
      <c r="Y675" s="31"/>
      <c r="Z675" s="31"/>
      <c r="AA675" s="31"/>
      <c r="AB675" s="31"/>
      <c r="AC675" s="31"/>
      <c r="AD675" s="31"/>
      <c r="AE675" s="31"/>
      <c r="AF675" s="31"/>
      <c r="AG675" s="31"/>
      <c r="AH675" s="31"/>
      <c r="AI675" s="31"/>
    </row>
    <row r="676" spans="1:35">
      <c r="A676" s="31"/>
      <c r="B676" s="31"/>
      <c r="C676" s="31"/>
      <c r="D676" s="31"/>
      <c r="E676" s="31"/>
      <c r="F676" s="31"/>
      <c r="G676" s="31"/>
      <c r="H676" s="31"/>
      <c r="I676" s="97"/>
      <c r="J676" s="31"/>
      <c r="K676" s="31"/>
      <c r="L676" s="31"/>
      <c r="M676" s="31"/>
      <c r="N676" s="31"/>
      <c r="O676" s="31"/>
      <c r="P676" s="31"/>
      <c r="Q676" s="31"/>
      <c r="S676" s="31"/>
      <c r="T676" s="31"/>
      <c r="U676" s="31"/>
      <c r="V676" s="31"/>
      <c r="W676" s="31"/>
      <c r="X676" s="31"/>
      <c r="Y676" s="31"/>
      <c r="Z676" s="31"/>
      <c r="AA676" s="31"/>
      <c r="AB676" s="31"/>
      <c r="AC676" s="31"/>
      <c r="AD676" s="31"/>
      <c r="AE676" s="31"/>
      <c r="AF676" s="31"/>
      <c r="AG676" s="31"/>
      <c r="AH676" s="31"/>
      <c r="AI676" s="31"/>
    </row>
    <row r="677" spans="1:35">
      <c r="A677" s="31"/>
      <c r="B677" s="31"/>
      <c r="C677" s="31"/>
      <c r="D677" s="31"/>
      <c r="E677" s="31"/>
      <c r="F677" s="31"/>
      <c r="G677" s="31"/>
      <c r="H677" s="31"/>
      <c r="I677" s="97"/>
      <c r="J677" s="31"/>
      <c r="K677" s="31"/>
      <c r="L677" s="31"/>
      <c r="M677" s="31"/>
      <c r="N677" s="31"/>
      <c r="O677" s="31"/>
      <c r="P677" s="31"/>
      <c r="Q677" s="31"/>
      <c r="S677" s="31"/>
      <c r="T677" s="31"/>
      <c r="U677" s="31"/>
      <c r="V677" s="31"/>
      <c r="W677" s="31"/>
      <c r="X677" s="31"/>
      <c r="Y677" s="31"/>
      <c r="Z677" s="31"/>
      <c r="AA677" s="31"/>
      <c r="AB677" s="31"/>
      <c r="AC677" s="31"/>
      <c r="AD677" s="31"/>
      <c r="AE677" s="31"/>
      <c r="AF677" s="31"/>
      <c r="AG677" s="31"/>
      <c r="AH677" s="31"/>
      <c r="AI677" s="31"/>
    </row>
    <row r="678" spans="1:35">
      <c r="A678" s="31"/>
      <c r="B678" s="31"/>
      <c r="C678" s="31"/>
      <c r="D678" s="31"/>
      <c r="E678" s="31"/>
      <c r="F678" s="31"/>
      <c r="G678" s="31"/>
      <c r="H678" s="31"/>
      <c r="I678" s="97"/>
      <c r="J678" s="31"/>
      <c r="K678" s="31"/>
      <c r="L678" s="31"/>
      <c r="M678" s="31"/>
      <c r="N678" s="31"/>
      <c r="O678" s="31"/>
      <c r="P678" s="31"/>
      <c r="Q678" s="31"/>
      <c r="S678" s="31"/>
      <c r="T678" s="31"/>
      <c r="U678" s="31"/>
      <c r="V678" s="31"/>
      <c r="W678" s="31"/>
      <c r="X678" s="31"/>
      <c r="Y678" s="31"/>
      <c r="Z678" s="31"/>
      <c r="AA678" s="31"/>
      <c r="AB678" s="31"/>
      <c r="AC678" s="31"/>
      <c r="AD678" s="31"/>
      <c r="AE678" s="31"/>
      <c r="AF678" s="31"/>
      <c r="AG678" s="31"/>
      <c r="AH678" s="31"/>
      <c r="AI678" s="31"/>
    </row>
    <row r="679" spans="1:35">
      <c r="A679" s="31"/>
      <c r="B679" s="31"/>
      <c r="C679" s="31"/>
      <c r="D679" s="31"/>
      <c r="E679" s="31"/>
      <c r="F679" s="31"/>
      <c r="G679" s="31"/>
      <c r="H679" s="31"/>
      <c r="I679" s="97"/>
      <c r="J679" s="31"/>
      <c r="K679" s="31"/>
      <c r="L679" s="31"/>
      <c r="M679" s="31"/>
      <c r="N679" s="31"/>
      <c r="O679" s="31"/>
      <c r="P679" s="31"/>
      <c r="Q679" s="31"/>
      <c r="S679" s="31"/>
      <c r="T679" s="31"/>
      <c r="U679" s="31"/>
      <c r="V679" s="31"/>
      <c r="W679" s="31"/>
      <c r="X679" s="31"/>
      <c r="Y679" s="31"/>
      <c r="Z679" s="31"/>
      <c r="AA679" s="31"/>
      <c r="AB679" s="31"/>
      <c r="AC679" s="31"/>
      <c r="AD679" s="31"/>
      <c r="AE679" s="31"/>
      <c r="AF679" s="31"/>
      <c r="AG679" s="31"/>
      <c r="AH679" s="31"/>
      <c r="AI679" s="31"/>
    </row>
    <row r="680" spans="1:35">
      <c r="A680" s="31"/>
      <c r="B680" s="31"/>
      <c r="C680" s="31"/>
      <c r="D680" s="31"/>
      <c r="E680" s="31"/>
      <c r="F680" s="31"/>
      <c r="G680" s="31"/>
      <c r="H680" s="31"/>
      <c r="I680" s="97"/>
      <c r="J680" s="31"/>
      <c r="K680" s="31"/>
      <c r="L680" s="31"/>
      <c r="M680" s="31"/>
      <c r="N680" s="31"/>
      <c r="O680" s="31"/>
      <c r="P680" s="31"/>
      <c r="Q680" s="31"/>
      <c r="S680" s="31"/>
      <c r="T680" s="31"/>
      <c r="U680" s="31"/>
      <c r="V680" s="31"/>
      <c r="W680" s="31"/>
      <c r="X680" s="31"/>
      <c r="Y680" s="31"/>
      <c r="Z680" s="31"/>
      <c r="AA680" s="31"/>
      <c r="AB680" s="31"/>
      <c r="AC680" s="31"/>
      <c r="AD680" s="31"/>
      <c r="AE680" s="31"/>
      <c r="AF680" s="31"/>
      <c r="AG680" s="31"/>
      <c r="AH680" s="31"/>
      <c r="AI680" s="31"/>
    </row>
    <row r="681" spans="1:35">
      <c r="A681" s="31"/>
      <c r="B681" s="31"/>
      <c r="C681" s="31"/>
      <c r="D681" s="31"/>
      <c r="E681" s="31"/>
      <c r="F681" s="31"/>
      <c r="G681" s="31"/>
      <c r="H681" s="31"/>
      <c r="I681" s="97"/>
      <c r="J681" s="31"/>
      <c r="K681" s="31"/>
      <c r="L681" s="31"/>
      <c r="M681" s="31"/>
      <c r="N681" s="31"/>
      <c r="O681" s="31"/>
      <c r="P681" s="31"/>
      <c r="Q681" s="31"/>
      <c r="S681" s="31"/>
      <c r="T681" s="31"/>
      <c r="U681" s="31"/>
      <c r="V681" s="31"/>
      <c r="W681" s="31"/>
      <c r="X681" s="31"/>
      <c r="Y681" s="31"/>
      <c r="Z681" s="31"/>
      <c r="AA681" s="31"/>
      <c r="AB681" s="31"/>
      <c r="AC681" s="31"/>
      <c r="AD681" s="31"/>
      <c r="AE681" s="31"/>
      <c r="AF681" s="31"/>
      <c r="AG681" s="31"/>
      <c r="AH681" s="31"/>
      <c r="AI681" s="31"/>
    </row>
    <row r="682" spans="1:35">
      <c r="A682" s="31"/>
      <c r="B682" s="31"/>
      <c r="C682" s="31"/>
      <c r="D682" s="31"/>
      <c r="E682" s="31"/>
      <c r="F682" s="31"/>
      <c r="G682" s="31"/>
      <c r="H682" s="31"/>
      <c r="I682" s="97"/>
      <c r="J682" s="31"/>
      <c r="K682" s="31"/>
      <c r="L682" s="31"/>
      <c r="M682" s="31"/>
      <c r="N682" s="31"/>
      <c r="O682" s="31"/>
      <c r="P682" s="31"/>
      <c r="Q682" s="31"/>
      <c r="S682" s="31"/>
      <c r="T682" s="31"/>
      <c r="U682" s="31"/>
      <c r="V682" s="31"/>
      <c r="W682" s="31"/>
      <c r="X682" s="31"/>
      <c r="Y682" s="31"/>
      <c r="Z682" s="31"/>
      <c r="AA682" s="31"/>
      <c r="AB682" s="31"/>
      <c r="AC682" s="31"/>
      <c r="AD682" s="31"/>
      <c r="AE682" s="31"/>
      <c r="AF682" s="31"/>
      <c r="AG682" s="31"/>
      <c r="AH682" s="31"/>
      <c r="AI682" s="31"/>
    </row>
    <row r="683" spans="1:35">
      <c r="A683" s="31"/>
      <c r="B683" s="31"/>
      <c r="C683" s="31"/>
      <c r="D683" s="31"/>
      <c r="E683" s="31"/>
      <c r="F683" s="31"/>
      <c r="G683" s="31"/>
      <c r="H683" s="31"/>
      <c r="I683" s="97"/>
      <c r="J683" s="31"/>
      <c r="K683" s="31"/>
      <c r="L683" s="31"/>
      <c r="M683" s="31"/>
      <c r="N683" s="31"/>
      <c r="O683" s="31"/>
      <c r="P683" s="31"/>
      <c r="Q683" s="31"/>
      <c r="S683" s="31"/>
      <c r="T683" s="31"/>
      <c r="U683" s="31"/>
      <c r="V683" s="31"/>
      <c r="W683" s="31"/>
      <c r="X683" s="31"/>
      <c r="Y683" s="31"/>
      <c r="Z683" s="31"/>
      <c r="AA683" s="31"/>
      <c r="AB683" s="31"/>
      <c r="AC683" s="31"/>
      <c r="AD683" s="31"/>
      <c r="AE683" s="31"/>
      <c r="AF683" s="31"/>
      <c r="AG683" s="31"/>
      <c r="AH683" s="31"/>
      <c r="AI683" s="31"/>
    </row>
    <row r="684" spans="1:35">
      <c r="A684" s="31"/>
      <c r="B684" s="31"/>
      <c r="C684" s="31"/>
      <c r="D684" s="31"/>
      <c r="E684" s="31"/>
      <c r="F684" s="31"/>
      <c r="G684" s="31"/>
      <c r="H684" s="31"/>
      <c r="I684" s="97"/>
      <c r="J684" s="31"/>
      <c r="K684" s="31"/>
      <c r="L684" s="31"/>
      <c r="M684" s="31"/>
      <c r="N684" s="31"/>
      <c r="O684" s="31"/>
      <c r="P684" s="31"/>
      <c r="Q684" s="31"/>
      <c r="S684" s="31"/>
      <c r="T684" s="31"/>
      <c r="U684" s="31"/>
      <c r="V684" s="31"/>
      <c r="W684" s="31"/>
      <c r="X684" s="31"/>
      <c r="Y684" s="31"/>
      <c r="Z684" s="31"/>
      <c r="AA684" s="31"/>
      <c r="AB684" s="31"/>
      <c r="AC684" s="31"/>
      <c r="AD684" s="31"/>
      <c r="AE684" s="31"/>
      <c r="AF684" s="31"/>
      <c r="AG684" s="31"/>
      <c r="AH684" s="31"/>
      <c r="AI684" s="31"/>
    </row>
    <row r="685" spans="1:35">
      <c r="A685" s="31"/>
      <c r="B685" s="31"/>
      <c r="C685" s="31"/>
      <c r="D685" s="31"/>
      <c r="E685" s="31"/>
      <c r="F685" s="31"/>
      <c r="G685" s="31"/>
      <c r="H685" s="31"/>
      <c r="I685" s="97"/>
      <c r="J685" s="31"/>
      <c r="K685" s="31"/>
      <c r="L685" s="31"/>
      <c r="M685" s="31"/>
      <c r="N685" s="31"/>
      <c r="O685" s="31"/>
      <c r="P685" s="31"/>
      <c r="Q685" s="31"/>
      <c r="S685" s="31"/>
      <c r="T685" s="31"/>
      <c r="U685" s="31"/>
      <c r="V685" s="31"/>
      <c r="W685" s="31"/>
      <c r="X685" s="31"/>
      <c r="Y685" s="31"/>
      <c r="Z685" s="31"/>
      <c r="AA685" s="31"/>
      <c r="AB685" s="31"/>
      <c r="AC685" s="31"/>
      <c r="AD685" s="31"/>
      <c r="AE685" s="31"/>
      <c r="AF685" s="31"/>
      <c r="AG685" s="31"/>
      <c r="AH685" s="31"/>
      <c r="AI685" s="31"/>
    </row>
    <row r="686" spans="1:35">
      <c r="A686" s="31"/>
      <c r="B686" s="31"/>
      <c r="C686" s="31"/>
      <c r="D686" s="31"/>
      <c r="E686" s="31"/>
      <c r="F686" s="31"/>
      <c r="G686" s="31"/>
      <c r="H686" s="31"/>
      <c r="I686" s="97"/>
      <c r="J686" s="31"/>
      <c r="K686" s="31"/>
      <c r="L686" s="31"/>
      <c r="M686" s="31"/>
      <c r="N686" s="31"/>
      <c r="O686" s="31"/>
      <c r="P686" s="31"/>
      <c r="Q686" s="31"/>
      <c r="S686" s="31"/>
      <c r="T686" s="31"/>
      <c r="U686" s="31"/>
      <c r="V686" s="31"/>
      <c r="W686" s="31"/>
      <c r="X686" s="31"/>
      <c r="Y686" s="31"/>
      <c r="Z686" s="31"/>
      <c r="AA686" s="31"/>
      <c r="AB686" s="31"/>
      <c r="AC686" s="31"/>
      <c r="AD686" s="31"/>
      <c r="AE686" s="31"/>
      <c r="AF686" s="31"/>
      <c r="AG686" s="31"/>
      <c r="AH686" s="31"/>
      <c r="AI686" s="31"/>
    </row>
    <row r="687" spans="1:35">
      <c r="A687" s="31"/>
      <c r="B687" s="31"/>
      <c r="C687" s="31"/>
      <c r="D687" s="31"/>
      <c r="E687" s="31"/>
      <c r="F687" s="31"/>
      <c r="G687" s="31"/>
      <c r="H687" s="31"/>
      <c r="I687" s="97"/>
      <c r="J687" s="31"/>
      <c r="K687" s="31"/>
      <c r="L687" s="31"/>
      <c r="M687" s="31"/>
      <c r="N687" s="31"/>
      <c r="O687" s="31"/>
      <c r="P687" s="31"/>
      <c r="Q687" s="31"/>
      <c r="S687" s="31"/>
      <c r="T687" s="31"/>
      <c r="U687" s="31"/>
      <c r="V687" s="31"/>
      <c r="W687" s="31"/>
      <c r="X687" s="31"/>
      <c r="Y687" s="31"/>
      <c r="Z687" s="31"/>
      <c r="AA687" s="31"/>
      <c r="AB687" s="31"/>
      <c r="AC687" s="31"/>
      <c r="AD687" s="31"/>
      <c r="AE687" s="31"/>
      <c r="AF687" s="31"/>
      <c r="AG687" s="31"/>
      <c r="AH687" s="31"/>
      <c r="AI687" s="31"/>
    </row>
    <row r="688" spans="1:35">
      <c r="A688" s="31"/>
      <c r="B688" s="31"/>
      <c r="C688" s="31"/>
      <c r="D688" s="31"/>
      <c r="E688" s="31"/>
      <c r="F688" s="31"/>
      <c r="G688" s="31"/>
      <c r="H688" s="31"/>
      <c r="I688" s="97"/>
      <c r="J688" s="31"/>
      <c r="K688" s="31"/>
      <c r="L688" s="31"/>
      <c r="M688" s="31"/>
      <c r="N688" s="31"/>
      <c r="O688" s="31"/>
      <c r="P688" s="31"/>
      <c r="Q688" s="31"/>
      <c r="S688" s="31"/>
      <c r="T688" s="31"/>
      <c r="U688" s="31"/>
      <c r="V688" s="31"/>
      <c r="W688" s="31"/>
      <c r="X688" s="31"/>
      <c r="Y688" s="31"/>
      <c r="Z688" s="31"/>
      <c r="AA688" s="31"/>
      <c r="AB688" s="31"/>
      <c r="AC688" s="31"/>
      <c r="AD688" s="31"/>
      <c r="AE688" s="31"/>
      <c r="AF688" s="31"/>
      <c r="AG688" s="31"/>
      <c r="AH688" s="31"/>
      <c r="AI688" s="31"/>
    </row>
    <row r="689" spans="1:35">
      <c r="A689" s="31"/>
      <c r="B689" s="31"/>
      <c r="C689" s="31"/>
      <c r="D689" s="31"/>
      <c r="E689" s="31"/>
      <c r="F689" s="31"/>
      <c r="G689" s="31"/>
      <c r="H689" s="31"/>
      <c r="I689" s="97"/>
      <c r="J689" s="31"/>
      <c r="K689" s="31"/>
      <c r="L689" s="31"/>
      <c r="M689" s="31"/>
      <c r="N689" s="31"/>
      <c r="O689" s="31"/>
      <c r="P689" s="31"/>
      <c r="Q689" s="31"/>
      <c r="S689" s="31"/>
      <c r="T689" s="31"/>
      <c r="U689" s="31"/>
      <c r="V689" s="31"/>
      <c r="W689" s="31"/>
      <c r="X689" s="31"/>
      <c r="Y689" s="31"/>
      <c r="Z689" s="31"/>
      <c r="AA689" s="31"/>
      <c r="AB689" s="31"/>
      <c r="AC689" s="31"/>
      <c r="AD689" s="31"/>
      <c r="AE689" s="31"/>
      <c r="AF689" s="31"/>
      <c r="AG689" s="31"/>
      <c r="AH689" s="31"/>
      <c r="AI689" s="31"/>
    </row>
    <row r="690" spans="1:35">
      <c r="A690" s="31"/>
      <c r="B690" s="31"/>
      <c r="C690" s="31"/>
      <c r="D690" s="31"/>
      <c r="E690" s="31"/>
      <c r="F690" s="31"/>
      <c r="G690" s="31"/>
      <c r="H690" s="31"/>
      <c r="I690" s="97"/>
      <c r="J690" s="31"/>
      <c r="K690" s="31"/>
      <c r="L690" s="31"/>
      <c r="M690" s="31"/>
      <c r="N690" s="31"/>
      <c r="O690" s="31"/>
      <c r="P690" s="31"/>
      <c r="Q690" s="31"/>
      <c r="S690" s="31"/>
      <c r="T690" s="31"/>
      <c r="U690" s="31"/>
      <c r="V690" s="31"/>
      <c r="W690" s="31"/>
      <c r="X690" s="31"/>
      <c r="Y690" s="31"/>
      <c r="Z690" s="31"/>
      <c r="AA690" s="31"/>
      <c r="AB690" s="31"/>
      <c r="AC690" s="31"/>
      <c r="AD690" s="31"/>
      <c r="AE690" s="31"/>
      <c r="AF690" s="31"/>
      <c r="AG690" s="31"/>
      <c r="AH690" s="31"/>
      <c r="AI690" s="31"/>
    </row>
    <row r="691" spans="1:35">
      <c r="A691" s="31"/>
      <c r="B691" s="31"/>
      <c r="C691" s="31"/>
      <c r="D691" s="31"/>
      <c r="E691" s="31"/>
      <c r="F691" s="31"/>
      <c r="G691" s="31"/>
      <c r="H691" s="31"/>
      <c r="I691" s="97"/>
      <c r="J691" s="31"/>
      <c r="K691" s="31"/>
      <c r="L691" s="31"/>
      <c r="M691" s="31"/>
      <c r="N691" s="31"/>
      <c r="O691" s="31"/>
      <c r="P691" s="31"/>
      <c r="Q691" s="31"/>
      <c r="S691" s="31"/>
      <c r="T691" s="31"/>
      <c r="U691" s="31"/>
      <c r="V691" s="31"/>
      <c r="W691" s="31"/>
      <c r="X691" s="31"/>
      <c r="Y691" s="31"/>
      <c r="Z691" s="31"/>
      <c r="AA691" s="31"/>
      <c r="AB691" s="31"/>
      <c r="AC691" s="31"/>
      <c r="AD691" s="31"/>
      <c r="AE691" s="31"/>
      <c r="AF691" s="31"/>
      <c r="AG691" s="31"/>
      <c r="AH691" s="31"/>
      <c r="AI691" s="31"/>
    </row>
    <row r="692" spans="1:35">
      <c r="A692" s="31"/>
      <c r="B692" s="31"/>
      <c r="C692" s="31"/>
      <c r="D692" s="31"/>
      <c r="E692" s="31"/>
      <c r="F692" s="31"/>
      <c r="G692" s="31"/>
      <c r="H692" s="31"/>
      <c r="I692" s="97"/>
      <c r="J692" s="31"/>
      <c r="K692" s="31"/>
      <c r="L692" s="31"/>
      <c r="M692" s="31"/>
      <c r="N692" s="31"/>
      <c r="O692" s="31"/>
      <c r="P692" s="31"/>
      <c r="Q692" s="31"/>
      <c r="S692" s="31"/>
      <c r="T692" s="31"/>
      <c r="U692" s="31"/>
      <c r="V692" s="31"/>
      <c r="W692" s="31"/>
      <c r="X692" s="31"/>
      <c r="Y692" s="31"/>
      <c r="Z692" s="31"/>
      <c r="AA692" s="31"/>
      <c r="AB692" s="31"/>
      <c r="AC692" s="31"/>
      <c r="AD692" s="31"/>
      <c r="AE692" s="31"/>
      <c r="AF692" s="31"/>
      <c r="AG692" s="31"/>
      <c r="AH692" s="31"/>
      <c r="AI692" s="31"/>
    </row>
    <row r="693" spans="1:35">
      <c r="A693" s="31"/>
      <c r="B693" s="31"/>
      <c r="C693" s="31"/>
      <c r="D693" s="31"/>
      <c r="E693" s="31"/>
      <c r="F693" s="31"/>
      <c r="G693" s="31"/>
      <c r="H693" s="31"/>
      <c r="I693" s="97"/>
      <c r="J693" s="31"/>
      <c r="K693" s="31"/>
      <c r="L693" s="31"/>
      <c r="M693" s="31"/>
      <c r="N693" s="31"/>
      <c r="O693" s="31"/>
      <c r="P693" s="31"/>
      <c r="Q693" s="31"/>
      <c r="S693" s="31"/>
      <c r="T693" s="31"/>
      <c r="U693" s="31"/>
      <c r="V693" s="31"/>
      <c r="W693" s="31"/>
      <c r="X693" s="31"/>
      <c r="Y693" s="31"/>
      <c r="Z693" s="31"/>
      <c r="AA693" s="31"/>
      <c r="AB693" s="31"/>
      <c r="AC693" s="31"/>
      <c r="AD693" s="31"/>
      <c r="AE693" s="31"/>
      <c r="AF693" s="31"/>
      <c r="AG693" s="31"/>
      <c r="AH693" s="31"/>
      <c r="AI693" s="31"/>
    </row>
    <row r="694" spans="1:35">
      <c r="A694" s="31"/>
      <c r="B694" s="31"/>
      <c r="C694" s="31"/>
      <c r="D694" s="31"/>
      <c r="E694" s="31"/>
      <c r="F694" s="31"/>
      <c r="G694" s="31"/>
      <c r="H694" s="31"/>
      <c r="I694" s="97"/>
      <c r="J694" s="31"/>
      <c r="K694" s="31"/>
      <c r="L694" s="31"/>
      <c r="M694" s="31"/>
      <c r="N694" s="31"/>
      <c r="O694" s="31"/>
      <c r="P694" s="31"/>
      <c r="Q694" s="31"/>
      <c r="S694" s="31"/>
      <c r="T694" s="31"/>
      <c r="U694" s="31"/>
      <c r="V694" s="31"/>
      <c r="W694" s="31"/>
      <c r="X694" s="31"/>
      <c r="Y694" s="31"/>
      <c r="Z694" s="31"/>
      <c r="AA694" s="31"/>
      <c r="AB694" s="31"/>
      <c r="AC694" s="31"/>
      <c r="AD694" s="31"/>
      <c r="AE694" s="31"/>
      <c r="AF694" s="31"/>
      <c r="AG694" s="31"/>
      <c r="AH694" s="31"/>
      <c r="AI694" s="31"/>
    </row>
    <row r="695" spans="1:35">
      <c r="A695" s="31"/>
      <c r="B695" s="31"/>
      <c r="C695" s="31"/>
      <c r="D695" s="31"/>
      <c r="E695" s="31"/>
      <c r="F695" s="31"/>
      <c r="G695" s="31"/>
      <c r="H695" s="31"/>
      <c r="I695" s="97"/>
      <c r="J695" s="31"/>
      <c r="K695" s="31"/>
      <c r="L695" s="31"/>
      <c r="M695" s="31"/>
      <c r="N695" s="31"/>
      <c r="O695" s="31"/>
      <c r="P695" s="31"/>
      <c r="Q695" s="31"/>
      <c r="S695" s="31"/>
      <c r="T695" s="31"/>
      <c r="U695" s="31"/>
      <c r="V695" s="31"/>
      <c r="W695" s="31"/>
      <c r="X695" s="31"/>
      <c r="Y695" s="31"/>
      <c r="Z695" s="31"/>
      <c r="AA695" s="31"/>
      <c r="AB695" s="31"/>
      <c r="AC695" s="31"/>
      <c r="AD695" s="31"/>
      <c r="AE695" s="31"/>
      <c r="AF695" s="31"/>
      <c r="AG695" s="31"/>
      <c r="AH695" s="31"/>
      <c r="AI695" s="31"/>
    </row>
    <row r="696" spans="1:35">
      <c r="A696" s="31"/>
      <c r="B696" s="31"/>
      <c r="C696" s="31"/>
      <c r="D696" s="31"/>
      <c r="E696" s="31"/>
      <c r="F696" s="31"/>
      <c r="G696" s="31"/>
      <c r="H696" s="31"/>
      <c r="I696" s="97"/>
      <c r="J696" s="31"/>
      <c r="K696" s="31"/>
      <c r="L696" s="31"/>
      <c r="M696" s="31"/>
      <c r="N696" s="31"/>
      <c r="O696" s="31"/>
      <c r="P696" s="31"/>
      <c r="Q696" s="31"/>
      <c r="S696" s="31"/>
      <c r="T696" s="31"/>
      <c r="U696" s="31"/>
      <c r="V696" s="31"/>
      <c r="W696" s="31"/>
      <c r="X696" s="31"/>
      <c r="Y696" s="31"/>
      <c r="Z696" s="31"/>
      <c r="AA696" s="31"/>
      <c r="AB696" s="31"/>
      <c r="AC696" s="31"/>
      <c r="AD696" s="31"/>
      <c r="AE696" s="31"/>
      <c r="AF696" s="31"/>
      <c r="AG696" s="31"/>
      <c r="AH696" s="31"/>
      <c r="AI696" s="31"/>
    </row>
    <row r="697" spans="1:35">
      <c r="A697" s="31"/>
      <c r="B697" s="31"/>
      <c r="C697" s="31"/>
      <c r="D697" s="31"/>
      <c r="E697" s="31"/>
      <c r="F697" s="31"/>
      <c r="G697" s="31"/>
      <c r="H697" s="31"/>
      <c r="I697" s="97"/>
      <c r="J697" s="31"/>
      <c r="K697" s="31"/>
      <c r="L697" s="31"/>
      <c r="M697" s="31"/>
      <c r="N697" s="31"/>
      <c r="O697" s="31"/>
      <c r="P697" s="31"/>
      <c r="Q697" s="31"/>
      <c r="S697" s="31"/>
      <c r="T697" s="31"/>
      <c r="U697" s="31"/>
      <c r="V697" s="31"/>
      <c r="W697" s="31"/>
      <c r="X697" s="31"/>
      <c r="Y697" s="31"/>
      <c r="Z697" s="31"/>
      <c r="AA697" s="31"/>
      <c r="AB697" s="31"/>
      <c r="AC697" s="31"/>
      <c r="AD697" s="31"/>
      <c r="AE697" s="31"/>
      <c r="AF697" s="31"/>
      <c r="AG697" s="31"/>
      <c r="AH697" s="31"/>
      <c r="AI697" s="31"/>
    </row>
    <row r="698" spans="1:35">
      <c r="A698" s="31"/>
      <c r="B698" s="31"/>
      <c r="C698" s="31"/>
      <c r="D698" s="31"/>
      <c r="E698" s="31"/>
      <c r="F698" s="31"/>
      <c r="G698" s="31"/>
      <c r="H698" s="31"/>
      <c r="I698" s="97"/>
      <c r="J698" s="31"/>
      <c r="K698" s="31"/>
      <c r="L698" s="31"/>
      <c r="M698" s="31"/>
      <c r="N698" s="31"/>
      <c r="O698" s="31"/>
      <c r="P698" s="31"/>
      <c r="Q698" s="31"/>
      <c r="S698" s="31"/>
      <c r="T698" s="31"/>
      <c r="U698" s="31"/>
      <c r="V698" s="31"/>
      <c r="W698" s="31"/>
      <c r="X698" s="31"/>
      <c r="Y698" s="31"/>
      <c r="Z698" s="31"/>
      <c r="AA698" s="31"/>
      <c r="AB698" s="31"/>
      <c r="AC698" s="31"/>
      <c r="AD698" s="31"/>
      <c r="AE698" s="31"/>
      <c r="AF698" s="31"/>
      <c r="AG698" s="31"/>
      <c r="AH698" s="31"/>
      <c r="AI698" s="31"/>
    </row>
    <row r="699" spans="1:35">
      <c r="A699" s="31"/>
      <c r="B699" s="31"/>
      <c r="C699" s="31"/>
      <c r="D699" s="31"/>
      <c r="E699" s="31"/>
      <c r="F699" s="31"/>
      <c r="G699" s="31"/>
      <c r="H699" s="31"/>
      <c r="I699" s="97"/>
      <c r="J699" s="31"/>
      <c r="K699" s="31"/>
      <c r="L699" s="31"/>
      <c r="M699" s="31"/>
      <c r="N699" s="31"/>
      <c r="O699" s="31"/>
      <c r="P699" s="31"/>
      <c r="Q699" s="31"/>
      <c r="S699" s="31"/>
      <c r="T699" s="31"/>
      <c r="U699" s="31"/>
      <c r="V699" s="31"/>
      <c r="W699" s="31"/>
      <c r="X699" s="31"/>
      <c r="Y699" s="31"/>
      <c r="Z699" s="31"/>
      <c r="AA699" s="31"/>
      <c r="AB699" s="31"/>
      <c r="AC699" s="31"/>
      <c r="AD699" s="31"/>
      <c r="AE699" s="31"/>
      <c r="AF699" s="31"/>
      <c r="AG699" s="31"/>
      <c r="AH699" s="31"/>
      <c r="AI699" s="31"/>
    </row>
    <row r="700" spans="1:35">
      <c r="A700" s="31"/>
      <c r="B700" s="31"/>
      <c r="C700" s="31"/>
      <c r="D700" s="31"/>
      <c r="E700" s="31"/>
      <c r="F700" s="31"/>
      <c r="G700" s="31"/>
      <c r="H700" s="31"/>
      <c r="I700" s="97"/>
      <c r="J700" s="31"/>
      <c r="K700" s="31"/>
      <c r="L700" s="31"/>
      <c r="M700" s="31"/>
      <c r="N700" s="31"/>
      <c r="O700" s="31"/>
      <c r="P700" s="31"/>
      <c r="Q700" s="31"/>
      <c r="S700" s="31"/>
      <c r="T700" s="31"/>
      <c r="U700" s="31"/>
      <c r="V700" s="31"/>
      <c r="W700" s="31"/>
      <c r="X700" s="31"/>
      <c r="Y700" s="31"/>
      <c r="Z700" s="31"/>
      <c r="AA700" s="31"/>
      <c r="AB700" s="31"/>
      <c r="AC700" s="31"/>
      <c r="AD700" s="31"/>
      <c r="AE700" s="31"/>
      <c r="AF700" s="31"/>
      <c r="AG700" s="31"/>
      <c r="AH700" s="31"/>
      <c r="AI700" s="31"/>
    </row>
    <row r="701" spans="1:35">
      <c r="A701" s="31"/>
      <c r="B701" s="31"/>
      <c r="C701" s="31"/>
      <c r="D701" s="31"/>
      <c r="E701" s="31"/>
      <c r="F701" s="31"/>
      <c r="G701" s="31"/>
      <c r="H701" s="31"/>
      <c r="I701" s="97"/>
      <c r="J701" s="31"/>
      <c r="K701" s="31"/>
      <c r="L701" s="31"/>
      <c r="M701" s="31"/>
      <c r="N701" s="31"/>
      <c r="O701" s="31"/>
      <c r="P701" s="31"/>
      <c r="Q701" s="31"/>
      <c r="S701" s="31"/>
      <c r="T701" s="31"/>
      <c r="U701" s="31"/>
      <c r="V701" s="31"/>
      <c r="W701" s="31"/>
      <c r="X701" s="31"/>
      <c r="Y701" s="31"/>
      <c r="Z701" s="31"/>
      <c r="AA701" s="31"/>
      <c r="AB701" s="31"/>
      <c r="AC701" s="31"/>
      <c r="AD701" s="31"/>
      <c r="AE701" s="31"/>
      <c r="AF701" s="31"/>
      <c r="AG701" s="31"/>
      <c r="AH701" s="31"/>
      <c r="AI701" s="31"/>
    </row>
    <row r="702" spans="1:35">
      <c r="A702" s="31"/>
      <c r="B702" s="31"/>
      <c r="C702" s="31"/>
      <c r="D702" s="31"/>
      <c r="E702" s="31"/>
      <c r="F702" s="31"/>
      <c r="G702" s="31"/>
      <c r="H702" s="31"/>
      <c r="I702" s="97"/>
      <c r="J702" s="31"/>
      <c r="K702" s="31"/>
      <c r="L702" s="31"/>
      <c r="M702" s="31"/>
      <c r="N702" s="31"/>
      <c r="O702" s="31"/>
      <c r="P702" s="31"/>
      <c r="Q702" s="31"/>
      <c r="S702" s="31"/>
      <c r="T702" s="31"/>
      <c r="U702" s="31"/>
      <c r="V702" s="31"/>
      <c r="W702" s="31"/>
      <c r="X702" s="31"/>
      <c r="Y702" s="31"/>
      <c r="Z702" s="31"/>
      <c r="AA702" s="31"/>
      <c r="AB702" s="31"/>
      <c r="AC702" s="31"/>
      <c r="AD702" s="31"/>
      <c r="AE702" s="31"/>
      <c r="AF702" s="31"/>
      <c r="AG702" s="31"/>
      <c r="AH702" s="31"/>
      <c r="AI702" s="31"/>
    </row>
    <row r="703" spans="1:35">
      <c r="A703" s="31"/>
      <c r="B703" s="31"/>
      <c r="C703" s="31"/>
      <c r="D703" s="31"/>
      <c r="E703" s="31"/>
      <c r="F703" s="31"/>
      <c r="G703" s="31"/>
      <c r="H703" s="31"/>
      <c r="I703" s="97"/>
      <c r="J703" s="31"/>
      <c r="K703" s="31"/>
      <c r="L703" s="31"/>
      <c r="M703" s="31"/>
      <c r="N703" s="31"/>
      <c r="O703" s="31"/>
      <c r="P703" s="31"/>
      <c r="Q703" s="31"/>
      <c r="S703" s="31"/>
      <c r="T703" s="31"/>
      <c r="U703" s="31"/>
      <c r="V703" s="31"/>
      <c r="W703" s="31"/>
      <c r="X703" s="31"/>
      <c r="Y703" s="31"/>
      <c r="Z703" s="31"/>
      <c r="AA703" s="31"/>
      <c r="AB703" s="31"/>
      <c r="AC703" s="31"/>
      <c r="AD703" s="31"/>
      <c r="AE703" s="31"/>
      <c r="AF703" s="31"/>
      <c r="AG703" s="31"/>
      <c r="AH703" s="31"/>
      <c r="AI703" s="31"/>
    </row>
    <row r="704" spans="1:35">
      <c r="A704" s="31"/>
      <c r="B704" s="31"/>
      <c r="C704" s="31"/>
      <c r="D704" s="31"/>
      <c r="E704" s="31"/>
      <c r="F704" s="31"/>
      <c r="G704" s="31"/>
      <c r="H704" s="31"/>
      <c r="I704" s="97"/>
      <c r="J704" s="31"/>
      <c r="K704" s="31"/>
      <c r="L704" s="31"/>
      <c r="M704" s="31"/>
      <c r="N704" s="31"/>
      <c r="O704" s="31"/>
      <c r="P704" s="31"/>
      <c r="Q704" s="31"/>
      <c r="S704" s="31"/>
      <c r="T704" s="31"/>
      <c r="U704" s="31"/>
      <c r="V704" s="31"/>
      <c r="W704" s="31"/>
      <c r="X704" s="31"/>
      <c r="Y704" s="31"/>
      <c r="Z704" s="31"/>
      <c r="AA704" s="31"/>
      <c r="AB704" s="31"/>
      <c r="AC704" s="31"/>
      <c r="AD704" s="31"/>
      <c r="AE704" s="31"/>
      <c r="AF704" s="31"/>
      <c r="AG704" s="31"/>
      <c r="AH704" s="31"/>
      <c r="AI704" s="31"/>
    </row>
    <row r="705" spans="1:35">
      <c r="A705" s="31"/>
      <c r="B705" s="31"/>
      <c r="C705" s="31"/>
      <c r="D705" s="31"/>
      <c r="E705" s="31"/>
      <c r="F705" s="31"/>
      <c r="G705" s="31"/>
      <c r="H705" s="31"/>
      <c r="I705" s="97"/>
      <c r="J705" s="31"/>
      <c r="K705" s="31"/>
      <c r="L705" s="31"/>
      <c r="M705" s="31"/>
      <c r="N705" s="31"/>
      <c r="O705" s="31"/>
      <c r="P705" s="31"/>
      <c r="Q705" s="31"/>
      <c r="S705" s="31"/>
      <c r="T705" s="31"/>
      <c r="U705" s="31"/>
      <c r="V705" s="31"/>
      <c r="W705" s="31"/>
      <c r="X705" s="31"/>
      <c r="Y705" s="31"/>
      <c r="Z705" s="31"/>
      <c r="AA705" s="31"/>
      <c r="AB705" s="31"/>
      <c r="AC705" s="31"/>
      <c r="AD705" s="31"/>
      <c r="AE705" s="31"/>
      <c r="AF705" s="31"/>
      <c r="AG705" s="31"/>
      <c r="AH705" s="31"/>
      <c r="AI705" s="31"/>
    </row>
    <row r="706" spans="1:35">
      <c r="A706" s="31"/>
      <c r="B706" s="31"/>
      <c r="C706" s="31"/>
      <c r="D706" s="31"/>
      <c r="E706" s="31"/>
      <c r="F706" s="31"/>
      <c r="G706" s="31"/>
      <c r="H706" s="31"/>
      <c r="I706" s="97"/>
      <c r="J706" s="31"/>
      <c r="K706" s="31"/>
      <c r="L706" s="31"/>
      <c r="M706" s="31"/>
      <c r="N706" s="31"/>
      <c r="O706" s="31"/>
      <c r="P706" s="31"/>
      <c r="Q706" s="31"/>
      <c r="S706" s="31"/>
      <c r="T706" s="31"/>
      <c r="U706" s="31"/>
      <c r="V706" s="31"/>
      <c r="W706" s="31"/>
      <c r="X706" s="31"/>
      <c r="Y706" s="31"/>
      <c r="Z706" s="31"/>
      <c r="AA706" s="31"/>
      <c r="AB706" s="31"/>
      <c r="AC706" s="31"/>
      <c r="AD706" s="31"/>
      <c r="AE706" s="31"/>
      <c r="AF706" s="31"/>
      <c r="AG706" s="31"/>
      <c r="AH706" s="31"/>
      <c r="AI706" s="31"/>
    </row>
    <row r="707" spans="1:35">
      <c r="A707" s="31"/>
      <c r="B707" s="31"/>
      <c r="C707" s="31"/>
      <c r="D707" s="31"/>
      <c r="E707" s="31"/>
      <c r="F707" s="31"/>
      <c r="G707" s="31"/>
      <c r="H707" s="31"/>
      <c r="I707" s="97"/>
      <c r="J707" s="31"/>
      <c r="K707" s="31"/>
      <c r="L707" s="31"/>
      <c r="M707" s="31"/>
      <c r="N707" s="31"/>
      <c r="O707" s="31"/>
      <c r="P707" s="31"/>
      <c r="Q707" s="31"/>
      <c r="S707" s="31"/>
      <c r="T707" s="31"/>
      <c r="U707" s="31"/>
      <c r="V707" s="31"/>
      <c r="W707" s="31"/>
      <c r="X707" s="31"/>
      <c r="Y707" s="31"/>
      <c r="Z707" s="31"/>
      <c r="AA707" s="31"/>
      <c r="AB707" s="31"/>
      <c r="AC707" s="31"/>
      <c r="AD707" s="31"/>
      <c r="AE707" s="31"/>
      <c r="AF707" s="31"/>
      <c r="AG707" s="31"/>
      <c r="AH707" s="31"/>
      <c r="AI707" s="31"/>
    </row>
    <row r="708" spans="1:35">
      <c r="A708" s="31"/>
      <c r="B708" s="31"/>
      <c r="C708" s="31"/>
      <c r="D708" s="31"/>
      <c r="E708" s="31"/>
      <c r="F708" s="31"/>
      <c r="G708" s="31"/>
      <c r="H708" s="31"/>
      <c r="I708" s="97"/>
      <c r="J708" s="31"/>
      <c r="K708" s="31"/>
      <c r="L708" s="31"/>
      <c r="M708" s="31"/>
      <c r="N708" s="31"/>
      <c r="O708" s="31"/>
      <c r="P708" s="31"/>
      <c r="Q708" s="31"/>
      <c r="S708" s="31"/>
      <c r="T708" s="31"/>
      <c r="U708" s="31"/>
      <c r="V708" s="31"/>
      <c r="W708" s="31"/>
      <c r="X708" s="31"/>
      <c r="Y708" s="31"/>
      <c r="Z708" s="31"/>
      <c r="AA708" s="31"/>
      <c r="AB708" s="31"/>
      <c r="AC708" s="31"/>
      <c r="AD708" s="31"/>
      <c r="AE708" s="31"/>
      <c r="AF708" s="31"/>
      <c r="AG708" s="31"/>
      <c r="AH708" s="31"/>
      <c r="AI708" s="31"/>
    </row>
    <row r="709" spans="1:35">
      <c r="A709" s="31"/>
      <c r="B709" s="31"/>
      <c r="C709" s="31"/>
      <c r="D709" s="31"/>
      <c r="E709" s="31"/>
      <c r="F709" s="31"/>
      <c r="G709" s="31"/>
      <c r="H709" s="31"/>
      <c r="I709" s="97"/>
      <c r="J709" s="31"/>
      <c r="K709" s="31"/>
      <c r="L709" s="31"/>
      <c r="M709" s="31"/>
      <c r="N709" s="31"/>
      <c r="O709" s="31"/>
      <c r="P709" s="31"/>
      <c r="Q709" s="31"/>
      <c r="S709" s="31"/>
      <c r="T709" s="31"/>
      <c r="U709" s="31"/>
      <c r="V709" s="31"/>
      <c r="W709" s="31"/>
      <c r="X709" s="31"/>
      <c r="Y709" s="31"/>
      <c r="Z709" s="31"/>
      <c r="AA709" s="31"/>
      <c r="AB709" s="31"/>
      <c r="AC709" s="31"/>
      <c r="AD709" s="31"/>
      <c r="AE709" s="31"/>
      <c r="AF709" s="31"/>
      <c r="AG709" s="31"/>
      <c r="AH709" s="31"/>
      <c r="AI709" s="31"/>
    </row>
    <row r="710" spans="1:35">
      <c r="A710" s="31"/>
      <c r="B710" s="31"/>
      <c r="C710" s="31"/>
      <c r="D710" s="31"/>
      <c r="E710" s="31"/>
      <c r="F710" s="31"/>
      <c r="G710" s="31"/>
      <c r="H710" s="31"/>
      <c r="I710" s="97"/>
      <c r="J710" s="31"/>
      <c r="K710" s="31"/>
      <c r="L710" s="31"/>
      <c r="M710" s="31"/>
      <c r="N710" s="31"/>
      <c r="O710" s="31"/>
      <c r="P710" s="31"/>
      <c r="Q710" s="31"/>
      <c r="S710" s="31"/>
      <c r="T710" s="31"/>
      <c r="U710" s="31"/>
      <c r="V710" s="31"/>
      <c r="W710" s="31"/>
      <c r="X710" s="31"/>
      <c r="Y710" s="31"/>
      <c r="Z710" s="31"/>
      <c r="AA710" s="31"/>
      <c r="AB710" s="31"/>
      <c r="AC710" s="31"/>
      <c r="AD710" s="31"/>
      <c r="AE710" s="31"/>
      <c r="AF710" s="31"/>
      <c r="AG710" s="31"/>
      <c r="AH710" s="31"/>
      <c r="AI710" s="31"/>
    </row>
    <row r="711" spans="1:35">
      <c r="A711" s="31"/>
      <c r="B711" s="31"/>
      <c r="C711" s="31"/>
      <c r="D711" s="31"/>
      <c r="E711" s="31"/>
      <c r="F711" s="31"/>
      <c r="G711" s="31"/>
      <c r="H711" s="31"/>
      <c r="I711" s="97"/>
      <c r="J711" s="31"/>
      <c r="K711" s="31"/>
      <c r="L711" s="31"/>
      <c r="M711" s="31"/>
      <c r="N711" s="31"/>
      <c r="O711" s="31"/>
      <c r="P711" s="31"/>
      <c r="Q711" s="31"/>
      <c r="S711" s="31"/>
      <c r="T711" s="31"/>
      <c r="U711" s="31"/>
      <c r="V711" s="31"/>
      <c r="W711" s="31"/>
      <c r="X711" s="31"/>
      <c r="Y711" s="31"/>
      <c r="Z711" s="31"/>
      <c r="AA711" s="31"/>
      <c r="AB711" s="31"/>
      <c r="AC711" s="31"/>
      <c r="AD711" s="31"/>
      <c r="AE711" s="31"/>
      <c r="AF711" s="31"/>
      <c r="AG711" s="31"/>
      <c r="AH711" s="31"/>
      <c r="AI711" s="31"/>
    </row>
    <row r="712" spans="1:35">
      <c r="A712" s="31"/>
      <c r="B712" s="31"/>
      <c r="C712" s="31"/>
      <c r="D712" s="31"/>
      <c r="E712" s="31"/>
      <c r="F712" s="31"/>
      <c r="G712" s="31"/>
      <c r="H712" s="31"/>
      <c r="I712" s="97"/>
      <c r="J712" s="31"/>
      <c r="K712" s="31"/>
      <c r="L712" s="31"/>
      <c r="M712" s="31"/>
      <c r="N712" s="31"/>
      <c r="O712" s="31"/>
      <c r="P712" s="31"/>
      <c r="Q712" s="31"/>
      <c r="S712" s="31"/>
      <c r="T712" s="31"/>
      <c r="U712" s="31"/>
      <c r="V712" s="31"/>
      <c r="W712" s="31"/>
      <c r="X712" s="31"/>
      <c r="Y712" s="31"/>
      <c r="Z712" s="31"/>
      <c r="AA712" s="31"/>
      <c r="AB712" s="31"/>
      <c r="AC712" s="31"/>
      <c r="AD712" s="31"/>
      <c r="AE712" s="31"/>
      <c r="AF712" s="31"/>
      <c r="AG712" s="31"/>
      <c r="AH712" s="31"/>
      <c r="AI712" s="31"/>
    </row>
    <row r="713" spans="1:35">
      <c r="A713" s="31"/>
      <c r="B713" s="31"/>
      <c r="C713" s="31"/>
      <c r="D713" s="31"/>
      <c r="E713" s="31"/>
      <c r="F713" s="31"/>
      <c r="G713" s="31"/>
      <c r="H713" s="31"/>
      <c r="I713" s="97"/>
      <c r="J713" s="31"/>
      <c r="K713" s="31"/>
      <c r="L713" s="31"/>
      <c r="M713" s="31"/>
      <c r="N713" s="31"/>
      <c r="O713" s="31"/>
      <c r="P713" s="31"/>
      <c r="Q713" s="31"/>
      <c r="S713" s="31"/>
      <c r="T713" s="31"/>
      <c r="U713" s="31"/>
      <c r="V713" s="31"/>
      <c r="W713" s="31"/>
      <c r="X713" s="31"/>
      <c r="Y713" s="31"/>
      <c r="Z713" s="31"/>
      <c r="AA713" s="31"/>
      <c r="AB713" s="31"/>
      <c r="AC713" s="31"/>
      <c r="AD713" s="31"/>
      <c r="AE713" s="31"/>
      <c r="AF713" s="31"/>
      <c r="AG713" s="31"/>
      <c r="AH713" s="31"/>
      <c r="AI713" s="31"/>
    </row>
    <row r="714" spans="1:35">
      <c r="A714" s="31"/>
      <c r="B714" s="31"/>
      <c r="C714" s="31"/>
      <c r="D714" s="31"/>
      <c r="E714" s="31"/>
      <c r="F714" s="31"/>
      <c r="G714" s="31"/>
      <c r="H714" s="31"/>
      <c r="I714" s="97"/>
      <c r="J714" s="31"/>
      <c r="K714" s="31"/>
      <c r="L714" s="31"/>
      <c r="M714" s="31"/>
      <c r="N714" s="31"/>
      <c r="O714" s="31"/>
      <c r="P714" s="31"/>
      <c r="Q714" s="31"/>
      <c r="S714" s="31"/>
      <c r="T714" s="31"/>
      <c r="U714" s="31"/>
      <c r="V714" s="31"/>
      <c r="W714" s="31"/>
      <c r="X714" s="31"/>
      <c r="Y714" s="31"/>
      <c r="Z714" s="31"/>
      <c r="AA714" s="31"/>
      <c r="AB714" s="31"/>
      <c r="AC714" s="31"/>
      <c r="AD714" s="31"/>
      <c r="AE714" s="31"/>
      <c r="AF714" s="31"/>
      <c r="AG714" s="31"/>
      <c r="AH714" s="31"/>
      <c r="AI714" s="31"/>
    </row>
    <row r="715" spans="1:35">
      <c r="A715" s="31"/>
      <c r="B715" s="31"/>
      <c r="C715" s="31"/>
      <c r="D715" s="31"/>
      <c r="E715" s="31"/>
      <c r="F715" s="31"/>
      <c r="G715" s="31"/>
      <c r="H715" s="31"/>
      <c r="I715" s="97"/>
      <c r="J715" s="31"/>
      <c r="K715" s="31"/>
      <c r="L715" s="31"/>
      <c r="M715" s="31"/>
      <c r="N715" s="31"/>
      <c r="O715" s="31"/>
      <c r="P715" s="31"/>
      <c r="Q715" s="31"/>
      <c r="S715" s="31"/>
      <c r="T715" s="31"/>
      <c r="U715" s="31"/>
      <c r="V715" s="31"/>
      <c r="W715" s="31"/>
      <c r="X715" s="31"/>
      <c r="Y715" s="31"/>
      <c r="Z715" s="31"/>
      <c r="AA715" s="31"/>
      <c r="AB715" s="31"/>
      <c r="AC715" s="31"/>
      <c r="AD715" s="31"/>
      <c r="AE715" s="31"/>
      <c r="AF715" s="31"/>
      <c r="AG715" s="31"/>
      <c r="AH715" s="31"/>
      <c r="AI715" s="31"/>
    </row>
    <row r="716" spans="1:35">
      <c r="A716" s="31"/>
      <c r="B716" s="31"/>
      <c r="C716" s="31"/>
      <c r="D716" s="31"/>
      <c r="E716" s="31"/>
      <c r="F716" s="31"/>
      <c r="G716" s="31"/>
      <c r="H716" s="31"/>
      <c r="I716" s="97"/>
      <c r="J716" s="31"/>
      <c r="K716" s="31"/>
      <c r="L716" s="31"/>
      <c r="M716" s="31"/>
      <c r="N716" s="31"/>
      <c r="O716" s="31"/>
      <c r="P716" s="31"/>
      <c r="Q716" s="31"/>
      <c r="S716" s="31"/>
      <c r="T716" s="31"/>
      <c r="U716" s="31"/>
      <c r="V716" s="31"/>
      <c r="W716" s="31"/>
      <c r="X716" s="31"/>
      <c r="Y716" s="31"/>
      <c r="Z716" s="31"/>
      <c r="AA716" s="31"/>
      <c r="AB716" s="31"/>
      <c r="AC716" s="31"/>
      <c r="AD716" s="31"/>
      <c r="AE716" s="31"/>
      <c r="AF716" s="31"/>
      <c r="AG716" s="31"/>
      <c r="AH716" s="31"/>
      <c r="AI716" s="31"/>
    </row>
    <row r="717" spans="1:35">
      <c r="A717" s="31"/>
      <c r="B717" s="31"/>
      <c r="C717" s="31"/>
      <c r="D717" s="31"/>
      <c r="E717" s="31"/>
      <c r="F717" s="31"/>
      <c r="G717" s="31"/>
      <c r="H717" s="31"/>
      <c r="I717" s="97"/>
      <c r="J717" s="31"/>
      <c r="K717" s="31"/>
      <c r="L717" s="31"/>
      <c r="M717" s="31"/>
      <c r="N717" s="31"/>
      <c r="O717" s="31"/>
      <c r="P717" s="31"/>
      <c r="Q717" s="31"/>
      <c r="S717" s="31"/>
      <c r="T717" s="31"/>
      <c r="U717" s="31"/>
      <c r="V717" s="31"/>
      <c r="W717" s="31"/>
      <c r="X717" s="31"/>
      <c r="Y717" s="31"/>
      <c r="Z717" s="31"/>
      <c r="AA717" s="31"/>
      <c r="AB717" s="31"/>
      <c r="AC717" s="31"/>
      <c r="AD717" s="31"/>
      <c r="AE717" s="31"/>
      <c r="AF717" s="31"/>
      <c r="AG717" s="31"/>
      <c r="AH717" s="31"/>
      <c r="AI717" s="31"/>
    </row>
    <row r="718" spans="1:35">
      <c r="A718" s="31"/>
      <c r="B718" s="31"/>
      <c r="C718" s="31"/>
      <c r="D718" s="31"/>
      <c r="E718" s="31"/>
      <c r="F718" s="31"/>
      <c r="G718" s="31"/>
      <c r="H718" s="31"/>
      <c r="I718" s="97"/>
      <c r="J718" s="31"/>
      <c r="K718" s="31"/>
      <c r="L718" s="31"/>
      <c r="M718" s="31"/>
      <c r="N718" s="31"/>
      <c r="O718" s="31"/>
      <c r="P718" s="31"/>
      <c r="Q718" s="31"/>
      <c r="S718" s="31"/>
      <c r="T718" s="31"/>
      <c r="U718" s="31"/>
      <c r="V718" s="31"/>
      <c r="W718" s="31"/>
      <c r="X718" s="31"/>
      <c r="Y718" s="31"/>
      <c r="Z718" s="31"/>
      <c r="AA718" s="31"/>
      <c r="AB718" s="31"/>
      <c r="AC718" s="31"/>
      <c r="AD718" s="31"/>
      <c r="AE718" s="31"/>
      <c r="AF718" s="31"/>
      <c r="AG718" s="31"/>
      <c r="AH718" s="31"/>
      <c r="AI718" s="31"/>
    </row>
    <row r="719" spans="1:35">
      <c r="A719" s="31"/>
      <c r="B719" s="31"/>
      <c r="C719" s="31"/>
      <c r="D719" s="31"/>
      <c r="E719" s="31"/>
      <c r="F719" s="31"/>
      <c r="G719" s="31"/>
      <c r="H719" s="31"/>
      <c r="I719" s="97"/>
      <c r="J719" s="31"/>
      <c r="K719" s="31"/>
      <c r="L719" s="31"/>
      <c r="M719" s="31"/>
      <c r="N719" s="31"/>
      <c r="O719" s="31"/>
      <c r="P719" s="31"/>
      <c r="Q719" s="31"/>
      <c r="S719" s="31"/>
      <c r="T719" s="31"/>
      <c r="U719" s="31"/>
      <c r="V719" s="31"/>
      <c r="W719" s="31"/>
      <c r="X719" s="31"/>
      <c r="Y719" s="31"/>
      <c r="Z719" s="31"/>
      <c r="AA719" s="31"/>
      <c r="AB719" s="31"/>
      <c r="AC719" s="31"/>
      <c r="AD719" s="31"/>
      <c r="AE719" s="31"/>
      <c r="AF719" s="31"/>
      <c r="AG719" s="31"/>
      <c r="AH719" s="31"/>
      <c r="AI719" s="31"/>
    </row>
    <row r="720" spans="1:35">
      <c r="A720" s="31"/>
      <c r="B720" s="31"/>
      <c r="C720" s="31"/>
      <c r="D720" s="31"/>
      <c r="E720" s="31"/>
      <c r="F720" s="31"/>
      <c r="G720" s="31"/>
      <c r="H720" s="31"/>
      <c r="I720" s="97"/>
      <c r="J720" s="31"/>
      <c r="K720" s="31"/>
      <c r="L720" s="31"/>
      <c r="M720" s="31"/>
      <c r="N720" s="31"/>
      <c r="O720" s="31"/>
      <c r="P720" s="31"/>
      <c r="Q720" s="31"/>
      <c r="S720" s="31"/>
      <c r="T720" s="31"/>
      <c r="U720" s="31"/>
      <c r="V720" s="31"/>
      <c r="W720" s="31"/>
      <c r="X720" s="31"/>
      <c r="Y720" s="31"/>
      <c r="Z720" s="31"/>
      <c r="AA720" s="31"/>
      <c r="AB720" s="31"/>
      <c r="AC720" s="31"/>
      <c r="AD720" s="31"/>
      <c r="AE720" s="31"/>
      <c r="AF720" s="31"/>
      <c r="AG720" s="31"/>
      <c r="AH720" s="31"/>
      <c r="AI720" s="31"/>
    </row>
    <row r="721" spans="1:35">
      <c r="A721" s="31"/>
      <c r="B721" s="31"/>
      <c r="C721" s="31"/>
      <c r="D721" s="31"/>
      <c r="E721" s="31"/>
      <c r="F721" s="31"/>
      <c r="G721" s="31"/>
      <c r="H721" s="31"/>
      <c r="I721" s="97"/>
      <c r="J721" s="31"/>
      <c r="K721" s="31"/>
      <c r="L721" s="31"/>
      <c r="M721" s="31"/>
      <c r="N721" s="31"/>
      <c r="O721" s="31"/>
      <c r="P721" s="31"/>
      <c r="Q721" s="31"/>
      <c r="S721" s="31"/>
      <c r="T721" s="31"/>
      <c r="U721" s="31"/>
      <c r="V721" s="31"/>
      <c r="W721" s="31"/>
      <c r="X721" s="31"/>
      <c r="Y721" s="31"/>
      <c r="Z721" s="31"/>
      <c r="AA721" s="31"/>
      <c r="AB721" s="31"/>
      <c r="AC721" s="31"/>
      <c r="AD721" s="31"/>
      <c r="AE721" s="31"/>
      <c r="AF721" s="31"/>
      <c r="AG721" s="31"/>
      <c r="AH721" s="31"/>
      <c r="AI721" s="31"/>
    </row>
    <row r="722" spans="1:35">
      <c r="A722" s="31"/>
      <c r="B722" s="31"/>
      <c r="C722" s="31"/>
      <c r="D722" s="31"/>
      <c r="E722" s="31"/>
      <c r="F722" s="31"/>
      <c r="G722" s="31"/>
      <c r="H722" s="31"/>
      <c r="I722" s="97"/>
      <c r="J722" s="31"/>
      <c r="K722" s="31"/>
      <c r="L722" s="31"/>
      <c r="M722" s="31"/>
      <c r="N722" s="31"/>
      <c r="O722" s="31"/>
      <c r="P722" s="31"/>
      <c r="Q722" s="31"/>
      <c r="S722" s="31"/>
      <c r="T722" s="31"/>
      <c r="U722" s="31"/>
      <c r="V722" s="31"/>
      <c r="W722" s="31"/>
      <c r="X722" s="31"/>
      <c r="Y722" s="31"/>
      <c r="Z722" s="31"/>
      <c r="AA722" s="31"/>
      <c r="AB722" s="31"/>
      <c r="AC722" s="31"/>
      <c r="AD722" s="31"/>
      <c r="AE722" s="31"/>
      <c r="AF722" s="31"/>
      <c r="AG722" s="31"/>
      <c r="AH722" s="31"/>
      <c r="AI722" s="31"/>
    </row>
    <row r="723" spans="1:35">
      <c r="A723" s="31"/>
      <c r="B723" s="31"/>
      <c r="C723" s="31"/>
      <c r="D723" s="31"/>
      <c r="E723" s="31"/>
      <c r="F723" s="31"/>
      <c r="G723" s="31"/>
      <c r="H723" s="31"/>
      <c r="I723" s="97"/>
      <c r="J723" s="31"/>
      <c r="K723" s="31"/>
      <c r="L723" s="31"/>
      <c r="M723" s="31"/>
      <c r="N723" s="31"/>
      <c r="O723" s="31"/>
      <c r="P723" s="31"/>
      <c r="Q723" s="31"/>
      <c r="S723" s="31"/>
      <c r="T723" s="31"/>
      <c r="U723" s="31"/>
      <c r="V723" s="31"/>
      <c r="W723" s="31"/>
      <c r="X723" s="31"/>
      <c r="Y723" s="31"/>
      <c r="Z723" s="31"/>
      <c r="AA723" s="31"/>
      <c r="AB723" s="31"/>
      <c r="AC723" s="31"/>
      <c r="AD723" s="31"/>
      <c r="AE723" s="31"/>
      <c r="AF723" s="31"/>
      <c r="AG723" s="31"/>
      <c r="AH723" s="31"/>
      <c r="AI723" s="31"/>
    </row>
    <row r="724" spans="1:35">
      <c r="A724" s="31"/>
      <c r="B724" s="31"/>
      <c r="C724" s="31"/>
      <c r="D724" s="31"/>
      <c r="E724" s="31"/>
      <c r="F724" s="31"/>
      <c r="G724" s="31"/>
      <c r="H724" s="31"/>
      <c r="I724" s="97"/>
      <c r="J724" s="31"/>
      <c r="K724" s="31"/>
      <c r="L724" s="31"/>
      <c r="M724" s="31"/>
      <c r="N724" s="31"/>
      <c r="O724" s="31"/>
      <c r="P724" s="31"/>
      <c r="Q724" s="31"/>
      <c r="S724" s="31"/>
      <c r="T724" s="31"/>
      <c r="U724" s="31"/>
      <c r="V724" s="31"/>
      <c r="W724" s="31"/>
      <c r="X724" s="31"/>
      <c r="Y724" s="31"/>
      <c r="Z724" s="31"/>
      <c r="AA724" s="31"/>
      <c r="AB724" s="31"/>
      <c r="AC724" s="31"/>
      <c r="AD724" s="31"/>
      <c r="AE724" s="31"/>
      <c r="AF724" s="31"/>
      <c r="AG724" s="31"/>
      <c r="AH724" s="31"/>
      <c r="AI724" s="31"/>
    </row>
    <row r="725" spans="1:35">
      <c r="A725" s="31"/>
      <c r="B725" s="31"/>
      <c r="C725" s="31"/>
      <c r="D725" s="31"/>
      <c r="E725" s="31"/>
      <c r="F725" s="31"/>
      <c r="G725" s="31"/>
      <c r="H725" s="31"/>
      <c r="I725" s="97"/>
      <c r="J725" s="31"/>
      <c r="K725" s="31"/>
      <c r="L725" s="31"/>
      <c r="M725" s="31"/>
      <c r="N725" s="31"/>
      <c r="O725" s="31"/>
      <c r="P725" s="31"/>
      <c r="Q725" s="31"/>
      <c r="S725" s="31"/>
      <c r="T725" s="31"/>
      <c r="U725" s="31"/>
      <c r="V725" s="31"/>
      <c r="W725" s="31"/>
      <c r="X725" s="31"/>
      <c r="Y725" s="31"/>
      <c r="Z725" s="31"/>
      <c r="AA725" s="31"/>
      <c r="AB725" s="31"/>
      <c r="AC725" s="31"/>
      <c r="AD725" s="31"/>
      <c r="AE725" s="31"/>
      <c r="AF725" s="31"/>
      <c r="AG725" s="31"/>
      <c r="AH725" s="31"/>
      <c r="AI725" s="31"/>
    </row>
    <row r="726" spans="1:35">
      <c r="A726" s="31"/>
      <c r="B726" s="31"/>
      <c r="C726" s="31"/>
      <c r="D726" s="31"/>
      <c r="E726" s="31"/>
      <c r="F726" s="31"/>
      <c r="G726" s="31"/>
      <c r="H726" s="31"/>
      <c r="I726" s="97"/>
      <c r="J726" s="31"/>
      <c r="K726" s="31"/>
      <c r="L726" s="31"/>
      <c r="M726" s="31"/>
      <c r="N726" s="31"/>
      <c r="O726" s="31"/>
      <c r="P726" s="31"/>
      <c r="Q726" s="31"/>
      <c r="S726" s="31"/>
      <c r="T726" s="31"/>
      <c r="U726" s="31"/>
      <c r="V726" s="31"/>
      <c r="W726" s="31"/>
      <c r="X726" s="31"/>
      <c r="Y726" s="31"/>
      <c r="Z726" s="31"/>
      <c r="AA726" s="31"/>
      <c r="AB726" s="31"/>
      <c r="AC726" s="31"/>
      <c r="AD726" s="31"/>
      <c r="AE726" s="31"/>
      <c r="AF726" s="31"/>
      <c r="AG726" s="31"/>
      <c r="AH726" s="31"/>
      <c r="AI726" s="31"/>
    </row>
    <row r="727" spans="1:35">
      <c r="A727" s="31"/>
      <c r="B727" s="31"/>
      <c r="C727" s="31"/>
      <c r="D727" s="31"/>
      <c r="E727" s="31"/>
      <c r="F727" s="31"/>
      <c r="G727" s="31"/>
      <c r="H727" s="31"/>
      <c r="I727" s="97"/>
      <c r="J727" s="31"/>
      <c r="K727" s="31"/>
      <c r="L727" s="31"/>
      <c r="M727" s="31"/>
      <c r="N727" s="31"/>
      <c r="O727" s="31"/>
      <c r="P727" s="31"/>
      <c r="Q727" s="31"/>
      <c r="S727" s="31"/>
      <c r="T727" s="31"/>
      <c r="U727" s="31"/>
      <c r="V727" s="31"/>
      <c r="W727" s="31"/>
      <c r="X727" s="31"/>
      <c r="Y727" s="31"/>
      <c r="Z727" s="31"/>
      <c r="AA727" s="31"/>
      <c r="AB727" s="31"/>
      <c r="AC727" s="31"/>
      <c r="AD727" s="31"/>
      <c r="AE727" s="31"/>
      <c r="AF727" s="31"/>
      <c r="AG727" s="31"/>
      <c r="AH727" s="31"/>
      <c r="AI727" s="31"/>
    </row>
    <row r="728" spans="1:35">
      <c r="A728" s="31"/>
      <c r="B728" s="31"/>
      <c r="C728" s="31"/>
      <c r="D728" s="31"/>
      <c r="E728" s="31"/>
      <c r="F728" s="31"/>
      <c r="G728" s="31"/>
      <c r="H728" s="31"/>
      <c r="I728" s="97"/>
      <c r="J728" s="31"/>
      <c r="K728" s="31"/>
      <c r="L728" s="31"/>
      <c r="M728" s="31"/>
      <c r="N728" s="31"/>
      <c r="O728" s="31"/>
      <c r="P728" s="31"/>
      <c r="Q728" s="31"/>
      <c r="S728" s="31"/>
      <c r="T728" s="31"/>
      <c r="U728" s="31"/>
      <c r="V728" s="31"/>
      <c r="W728" s="31"/>
      <c r="X728" s="31"/>
      <c r="Y728" s="31"/>
      <c r="Z728" s="31"/>
      <c r="AA728" s="31"/>
      <c r="AB728" s="31"/>
      <c r="AC728" s="31"/>
      <c r="AD728" s="31"/>
      <c r="AE728" s="31"/>
      <c r="AF728" s="31"/>
      <c r="AG728" s="31"/>
      <c r="AH728" s="31"/>
      <c r="AI728" s="31"/>
    </row>
    <row r="729" spans="1:35">
      <c r="A729" s="31"/>
      <c r="B729" s="31"/>
      <c r="C729" s="31"/>
      <c r="D729" s="31"/>
      <c r="E729" s="31"/>
      <c r="F729" s="31"/>
      <c r="G729" s="31"/>
      <c r="H729" s="31"/>
      <c r="I729" s="97"/>
      <c r="J729" s="31"/>
      <c r="K729" s="31"/>
      <c r="L729" s="31"/>
      <c r="M729" s="31"/>
      <c r="N729" s="31"/>
      <c r="O729" s="31"/>
      <c r="P729" s="31"/>
      <c r="Q729" s="31"/>
      <c r="S729" s="31"/>
      <c r="T729" s="31"/>
      <c r="U729" s="31"/>
      <c r="V729" s="31"/>
      <c r="W729" s="31"/>
      <c r="X729" s="31"/>
      <c r="Y729" s="31"/>
      <c r="Z729" s="31"/>
      <c r="AA729" s="31"/>
      <c r="AB729" s="31"/>
      <c r="AC729" s="31"/>
      <c r="AD729" s="31"/>
      <c r="AE729" s="31"/>
      <c r="AF729" s="31"/>
      <c r="AG729" s="31"/>
      <c r="AH729" s="31"/>
      <c r="AI729" s="31"/>
    </row>
    <row r="730" spans="1:35">
      <c r="A730" s="31"/>
      <c r="B730" s="31"/>
      <c r="C730" s="31"/>
      <c r="D730" s="31"/>
      <c r="E730" s="31"/>
      <c r="F730" s="31"/>
      <c r="G730" s="31"/>
      <c r="H730" s="31"/>
      <c r="I730" s="97"/>
      <c r="J730" s="31"/>
      <c r="K730" s="31"/>
      <c r="L730" s="31"/>
      <c r="M730" s="31"/>
      <c r="N730" s="31"/>
      <c r="O730" s="31"/>
      <c r="P730" s="31"/>
      <c r="Q730" s="31"/>
      <c r="S730" s="31"/>
      <c r="T730" s="31"/>
      <c r="U730" s="31"/>
      <c r="V730" s="31"/>
      <c r="W730" s="31"/>
      <c r="X730" s="31"/>
      <c r="Y730" s="31"/>
      <c r="Z730" s="31"/>
      <c r="AA730" s="31"/>
      <c r="AB730" s="31"/>
      <c r="AC730" s="31"/>
      <c r="AD730" s="31"/>
      <c r="AE730" s="31"/>
      <c r="AF730" s="31"/>
      <c r="AG730" s="31"/>
      <c r="AH730" s="31"/>
      <c r="AI730" s="31"/>
    </row>
    <row r="731" spans="1:35">
      <c r="A731" s="31"/>
      <c r="B731" s="31"/>
      <c r="C731" s="31"/>
      <c r="D731" s="31"/>
      <c r="E731" s="31"/>
      <c r="F731" s="31"/>
      <c r="G731" s="31"/>
      <c r="H731" s="31"/>
      <c r="I731" s="97"/>
      <c r="J731" s="31"/>
      <c r="K731" s="31"/>
      <c r="L731" s="31"/>
      <c r="M731" s="31"/>
      <c r="N731" s="31"/>
      <c r="O731" s="31"/>
      <c r="P731" s="31"/>
      <c r="Q731" s="31"/>
      <c r="S731" s="31"/>
      <c r="T731" s="31"/>
      <c r="U731" s="31"/>
      <c r="V731" s="31"/>
      <c r="W731" s="31"/>
      <c r="X731" s="31"/>
      <c r="Y731" s="31"/>
      <c r="Z731" s="31"/>
      <c r="AA731" s="31"/>
      <c r="AB731" s="31"/>
      <c r="AC731" s="31"/>
      <c r="AD731" s="31"/>
      <c r="AE731" s="31"/>
      <c r="AF731" s="31"/>
      <c r="AG731" s="31"/>
      <c r="AH731" s="31"/>
      <c r="AI731" s="31"/>
    </row>
    <row r="732" spans="1:35">
      <c r="A732" s="31"/>
      <c r="B732" s="31"/>
      <c r="C732" s="31"/>
      <c r="D732" s="31"/>
      <c r="E732" s="31"/>
      <c r="F732" s="31"/>
      <c r="G732" s="31"/>
      <c r="H732" s="31"/>
      <c r="I732" s="97"/>
      <c r="J732" s="31"/>
      <c r="K732" s="31"/>
      <c r="L732" s="31"/>
      <c r="M732" s="31"/>
      <c r="N732" s="31"/>
      <c r="O732" s="31"/>
      <c r="P732" s="31"/>
      <c r="Q732" s="31"/>
      <c r="S732" s="31"/>
      <c r="T732" s="31"/>
      <c r="U732" s="31"/>
      <c r="V732" s="31"/>
      <c r="W732" s="31"/>
      <c r="X732" s="31"/>
      <c r="Y732" s="31"/>
      <c r="Z732" s="31"/>
      <c r="AA732" s="31"/>
      <c r="AB732" s="31"/>
      <c r="AC732" s="31"/>
      <c r="AD732" s="31"/>
      <c r="AE732" s="31"/>
      <c r="AF732" s="31"/>
      <c r="AG732" s="31"/>
      <c r="AH732" s="31"/>
      <c r="AI732" s="31"/>
    </row>
    <row r="733" spans="1:35">
      <c r="A733" s="31"/>
      <c r="B733" s="31"/>
      <c r="C733" s="31"/>
      <c r="D733" s="31"/>
      <c r="E733" s="31"/>
      <c r="F733" s="31"/>
      <c r="G733" s="31"/>
      <c r="H733" s="31"/>
      <c r="I733" s="97"/>
      <c r="J733" s="31"/>
      <c r="K733" s="31"/>
      <c r="L733" s="31"/>
      <c r="M733" s="31"/>
      <c r="N733" s="31"/>
      <c r="O733" s="31"/>
      <c r="P733" s="31"/>
      <c r="Q733" s="31"/>
      <c r="S733" s="31"/>
      <c r="T733" s="31"/>
      <c r="U733" s="31"/>
      <c r="V733" s="31"/>
      <c r="W733" s="31"/>
      <c r="X733" s="31"/>
      <c r="Y733" s="31"/>
      <c r="Z733" s="31"/>
      <c r="AA733" s="31"/>
      <c r="AB733" s="31"/>
      <c r="AC733" s="31"/>
      <c r="AD733" s="31"/>
      <c r="AE733" s="31"/>
      <c r="AF733" s="31"/>
      <c r="AG733" s="31"/>
      <c r="AH733" s="31"/>
      <c r="AI733" s="31"/>
    </row>
    <row r="734" spans="1:35">
      <c r="A734" s="31"/>
      <c r="B734" s="31"/>
      <c r="C734" s="31"/>
      <c r="D734" s="31"/>
      <c r="E734" s="31"/>
      <c r="F734" s="31"/>
      <c r="G734" s="31"/>
      <c r="H734" s="31"/>
      <c r="I734" s="97"/>
      <c r="J734" s="31"/>
      <c r="K734" s="31"/>
      <c r="L734" s="31"/>
      <c r="M734" s="31"/>
      <c r="N734" s="31"/>
      <c r="O734" s="31"/>
      <c r="P734" s="31"/>
      <c r="Q734" s="31"/>
      <c r="S734" s="31"/>
      <c r="T734" s="31"/>
      <c r="U734" s="31"/>
      <c r="V734" s="31"/>
      <c r="W734" s="31"/>
      <c r="X734" s="31"/>
      <c r="Y734" s="31"/>
      <c r="Z734" s="31"/>
      <c r="AA734" s="31"/>
      <c r="AB734" s="31"/>
      <c r="AC734" s="31"/>
      <c r="AD734" s="31"/>
      <c r="AE734" s="31"/>
      <c r="AF734" s="31"/>
      <c r="AG734" s="31"/>
      <c r="AH734" s="31"/>
      <c r="AI734" s="31"/>
    </row>
    <row r="735" spans="1:35">
      <c r="A735" s="31"/>
      <c r="B735" s="31"/>
      <c r="C735" s="31"/>
      <c r="D735" s="31"/>
      <c r="E735" s="31"/>
      <c r="F735" s="31"/>
      <c r="G735" s="31"/>
      <c r="H735" s="31"/>
      <c r="I735" s="97"/>
      <c r="J735" s="31"/>
      <c r="K735" s="31"/>
      <c r="L735" s="31"/>
      <c r="M735" s="31"/>
      <c r="N735" s="31"/>
      <c r="O735" s="31"/>
      <c r="P735" s="31"/>
      <c r="Q735" s="31"/>
      <c r="S735" s="31"/>
      <c r="T735" s="31"/>
      <c r="U735" s="31"/>
      <c r="V735" s="31"/>
      <c r="W735" s="31"/>
      <c r="X735" s="31"/>
      <c r="Y735" s="31"/>
      <c r="Z735" s="31"/>
      <c r="AA735" s="31"/>
      <c r="AB735" s="31"/>
      <c r="AC735" s="31"/>
      <c r="AD735" s="31"/>
      <c r="AE735" s="31"/>
      <c r="AF735" s="31"/>
      <c r="AG735" s="31"/>
      <c r="AH735" s="31"/>
      <c r="AI735" s="31"/>
    </row>
    <row r="736" spans="1:35">
      <c r="A736" s="31"/>
      <c r="B736" s="31"/>
      <c r="C736" s="31"/>
      <c r="D736" s="31"/>
      <c r="E736" s="31"/>
      <c r="F736" s="31"/>
      <c r="G736" s="31"/>
      <c r="H736" s="31"/>
      <c r="I736" s="97"/>
      <c r="J736" s="31"/>
      <c r="K736" s="31"/>
      <c r="L736" s="31"/>
      <c r="M736" s="31"/>
      <c r="N736" s="31"/>
      <c r="O736" s="31"/>
      <c r="P736" s="31"/>
      <c r="Q736" s="31"/>
      <c r="S736" s="31"/>
      <c r="T736" s="31"/>
      <c r="U736" s="31"/>
      <c r="V736" s="31"/>
      <c r="W736" s="31"/>
      <c r="X736" s="31"/>
      <c r="Y736" s="31"/>
      <c r="Z736" s="31"/>
      <c r="AA736" s="31"/>
      <c r="AB736" s="31"/>
      <c r="AC736" s="31"/>
      <c r="AD736" s="31"/>
      <c r="AE736" s="31"/>
      <c r="AF736" s="31"/>
      <c r="AG736" s="31"/>
      <c r="AH736" s="31"/>
      <c r="AI736" s="31"/>
    </row>
    <row r="737" spans="1:35">
      <c r="A737" s="31"/>
      <c r="B737" s="31"/>
      <c r="C737" s="31"/>
      <c r="D737" s="31"/>
      <c r="E737" s="31"/>
      <c r="F737" s="31"/>
      <c r="G737" s="31"/>
      <c r="H737" s="31"/>
      <c r="I737" s="97"/>
      <c r="J737" s="31"/>
      <c r="K737" s="31"/>
      <c r="L737" s="31"/>
      <c r="M737" s="31"/>
      <c r="N737" s="31"/>
      <c r="O737" s="31"/>
      <c r="P737" s="31"/>
      <c r="Q737" s="31"/>
      <c r="S737" s="31"/>
      <c r="T737" s="31"/>
      <c r="U737" s="31"/>
      <c r="V737" s="31"/>
      <c r="W737" s="31"/>
      <c r="X737" s="31"/>
      <c r="Y737" s="31"/>
      <c r="Z737" s="31"/>
      <c r="AA737" s="31"/>
      <c r="AB737" s="31"/>
      <c r="AC737" s="31"/>
      <c r="AD737" s="31"/>
      <c r="AE737" s="31"/>
      <c r="AF737" s="31"/>
      <c r="AG737" s="31"/>
      <c r="AH737" s="31"/>
      <c r="AI737" s="31"/>
    </row>
    <row r="738" spans="1:35">
      <c r="A738" s="31"/>
      <c r="B738" s="31"/>
      <c r="C738" s="31"/>
      <c r="D738" s="31"/>
      <c r="E738" s="31"/>
      <c r="F738" s="31"/>
      <c r="G738" s="31"/>
      <c r="H738" s="31"/>
      <c r="I738" s="97"/>
      <c r="J738" s="31"/>
      <c r="K738" s="31"/>
      <c r="L738" s="31"/>
      <c r="M738" s="31"/>
      <c r="N738" s="31"/>
      <c r="O738" s="31"/>
      <c r="P738" s="31"/>
      <c r="Q738" s="31"/>
      <c r="S738" s="31"/>
      <c r="T738" s="31"/>
      <c r="U738" s="31"/>
      <c r="V738" s="31"/>
      <c r="W738" s="31"/>
      <c r="X738" s="31"/>
      <c r="Y738" s="31"/>
      <c r="Z738" s="31"/>
      <c r="AA738" s="31"/>
      <c r="AB738" s="31"/>
      <c r="AC738" s="31"/>
      <c r="AD738" s="31"/>
      <c r="AE738" s="31"/>
      <c r="AF738" s="31"/>
      <c r="AG738" s="31"/>
      <c r="AH738" s="31"/>
      <c r="AI738" s="31"/>
    </row>
    <row r="739" spans="1:35">
      <c r="A739" s="31"/>
      <c r="B739" s="31"/>
      <c r="C739" s="31"/>
      <c r="D739" s="31"/>
      <c r="E739" s="31"/>
      <c r="F739" s="31"/>
      <c r="G739" s="31"/>
      <c r="H739" s="31"/>
      <c r="I739" s="97"/>
      <c r="J739" s="31"/>
      <c r="K739" s="31"/>
      <c r="L739" s="31"/>
      <c r="M739" s="31"/>
      <c r="N739" s="31"/>
      <c r="O739" s="31"/>
      <c r="P739" s="31"/>
      <c r="Q739" s="31"/>
      <c r="S739" s="31"/>
      <c r="T739" s="31"/>
      <c r="U739" s="31"/>
      <c r="V739" s="31"/>
      <c r="W739" s="31"/>
      <c r="X739" s="31"/>
      <c r="Y739" s="31"/>
      <c r="Z739" s="31"/>
      <c r="AA739" s="31"/>
      <c r="AB739" s="31"/>
      <c r="AC739" s="31"/>
      <c r="AD739" s="31"/>
      <c r="AE739" s="31"/>
      <c r="AF739" s="31"/>
      <c r="AG739" s="31"/>
      <c r="AH739" s="31"/>
      <c r="AI739" s="31"/>
    </row>
    <row r="740" spans="1:35">
      <c r="A740" s="31"/>
      <c r="B740" s="31"/>
      <c r="C740" s="31"/>
      <c r="D740" s="31"/>
      <c r="E740" s="31"/>
      <c r="F740" s="31"/>
      <c r="G740" s="31"/>
      <c r="H740" s="31"/>
      <c r="I740" s="97"/>
      <c r="J740" s="31"/>
      <c r="K740" s="31"/>
      <c r="L740" s="31"/>
      <c r="M740" s="31"/>
      <c r="N740" s="31"/>
      <c r="O740" s="31"/>
      <c r="P740" s="31"/>
      <c r="Q740" s="31"/>
      <c r="S740" s="31"/>
      <c r="T740" s="31"/>
      <c r="U740" s="31"/>
      <c r="V740" s="31"/>
      <c r="W740" s="31"/>
      <c r="X740" s="31"/>
      <c r="Y740" s="31"/>
      <c r="Z740" s="31"/>
      <c r="AA740" s="31"/>
      <c r="AB740" s="31"/>
      <c r="AC740" s="31"/>
      <c r="AD740" s="31"/>
      <c r="AE740" s="31"/>
      <c r="AF740" s="31"/>
      <c r="AG740" s="31"/>
      <c r="AH740" s="31"/>
      <c r="AI740" s="31"/>
    </row>
    <row r="741" spans="1:35">
      <c r="A741" s="31"/>
      <c r="B741" s="31"/>
      <c r="C741" s="31"/>
      <c r="D741" s="31"/>
      <c r="E741" s="31"/>
      <c r="F741" s="31"/>
      <c r="G741" s="31"/>
      <c r="H741" s="31"/>
      <c r="I741" s="97"/>
      <c r="J741" s="31"/>
      <c r="K741" s="31"/>
      <c r="L741" s="31"/>
      <c r="M741" s="31"/>
      <c r="N741" s="31"/>
      <c r="O741" s="31"/>
      <c r="P741" s="31"/>
      <c r="Q741" s="31"/>
      <c r="S741" s="31"/>
      <c r="T741" s="31"/>
      <c r="U741" s="31"/>
      <c r="V741" s="31"/>
      <c r="W741" s="31"/>
      <c r="X741" s="31"/>
      <c r="Y741" s="31"/>
      <c r="Z741" s="31"/>
      <c r="AA741" s="31"/>
      <c r="AB741" s="31"/>
      <c r="AC741" s="31"/>
      <c r="AD741" s="31"/>
      <c r="AE741" s="31"/>
      <c r="AF741" s="31"/>
      <c r="AG741" s="31"/>
      <c r="AH741" s="31"/>
      <c r="AI741" s="31"/>
    </row>
    <row r="742" spans="1:35">
      <c r="A742" s="31"/>
      <c r="B742" s="31"/>
      <c r="C742" s="31"/>
      <c r="D742" s="31"/>
      <c r="E742" s="31"/>
      <c r="F742" s="31"/>
      <c r="G742" s="31"/>
      <c r="H742" s="31"/>
      <c r="I742" s="97"/>
      <c r="J742" s="31"/>
      <c r="K742" s="31"/>
      <c r="L742" s="31"/>
      <c r="M742" s="31"/>
      <c r="N742" s="31"/>
      <c r="O742" s="31"/>
      <c r="P742" s="31"/>
      <c r="Q742" s="31"/>
      <c r="S742" s="31"/>
      <c r="T742" s="31"/>
      <c r="U742" s="31"/>
      <c r="V742" s="31"/>
      <c r="W742" s="31"/>
      <c r="X742" s="31"/>
      <c r="Y742" s="31"/>
      <c r="Z742" s="31"/>
      <c r="AA742" s="31"/>
      <c r="AB742" s="31"/>
      <c r="AC742" s="31"/>
      <c r="AD742" s="31"/>
      <c r="AE742" s="31"/>
      <c r="AF742" s="31"/>
      <c r="AG742" s="31"/>
      <c r="AH742" s="31"/>
      <c r="AI742" s="31"/>
    </row>
    <row r="743" spans="1:35">
      <c r="A743" s="31"/>
      <c r="B743" s="31"/>
      <c r="C743" s="31"/>
      <c r="D743" s="31"/>
      <c r="E743" s="31"/>
      <c r="F743" s="31"/>
      <c r="G743" s="31"/>
      <c r="H743" s="31"/>
      <c r="I743" s="97"/>
      <c r="J743" s="31"/>
      <c r="K743" s="31"/>
      <c r="L743" s="31"/>
      <c r="M743" s="31"/>
      <c r="N743" s="31"/>
      <c r="O743" s="31"/>
      <c r="P743" s="31"/>
      <c r="Q743" s="31"/>
      <c r="S743" s="31"/>
      <c r="T743" s="31"/>
      <c r="U743" s="31"/>
      <c r="V743" s="31"/>
      <c r="W743" s="31"/>
      <c r="X743" s="31"/>
      <c r="Y743" s="31"/>
      <c r="Z743" s="31"/>
      <c r="AA743" s="31"/>
      <c r="AB743" s="31"/>
      <c r="AC743" s="31"/>
      <c r="AD743" s="31"/>
      <c r="AE743" s="31"/>
      <c r="AF743" s="31"/>
      <c r="AG743" s="31"/>
      <c r="AH743" s="31"/>
      <c r="AI743" s="31"/>
    </row>
    <row r="744" spans="1:35">
      <c r="A744" s="31"/>
      <c r="B744" s="31"/>
      <c r="C744" s="31"/>
      <c r="D744" s="31"/>
      <c r="E744" s="31"/>
      <c r="F744" s="31"/>
      <c r="G744" s="31"/>
      <c r="H744" s="31"/>
      <c r="I744" s="97"/>
      <c r="J744" s="31"/>
      <c r="K744" s="31"/>
      <c r="L744" s="31"/>
      <c r="M744" s="31"/>
      <c r="N744" s="31"/>
      <c r="O744" s="31"/>
      <c r="P744" s="31"/>
      <c r="Q744" s="31"/>
      <c r="S744" s="31"/>
      <c r="T744" s="31"/>
      <c r="U744" s="31"/>
      <c r="V744" s="31"/>
      <c r="W744" s="31"/>
      <c r="X744" s="31"/>
      <c r="Y744" s="31"/>
      <c r="Z744" s="31"/>
      <c r="AA744" s="31"/>
      <c r="AB744" s="31"/>
      <c r="AC744" s="31"/>
      <c r="AD744" s="31"/>
      <c r="AE744" s="31"/>
      <c r="AF744" s="31"/>
      <c r="AG744" s="31"/>
      <c r="AH744" s="31"/>
      <c r="AI744" s="31"/>
    </row>
    <row r="745" spans="1:35">
      <c r="A745" s="31"/>
      <c r="B745" s="31"/>
      <c r="C745" s="31"/>
      <c r="D745" s="31"/>
      <c r="E745" s="31"/>
      <c r="F745" s="31"/>
      <c r="G745" s="31"/>
      <c r="H745" s="31"/>
      <c r="I745" s="97"/>
      <c r="J745" s="31"/>
      <c r="K745" s="31"/>
      <c r="L745" s="31"/>
      <c r="M745" s="31"/>
      <c r="N745" s="31"/>
      <c r="O745" s="31"/>
      <c r="P745" s="31"/>
      <c r="Q745" s="31"/>
      <c r="S745" s="31"/>
      <c r="T745" s="31"/>
      <c r="U745" s="31"/>
      <c r="V745" s="31"/>
      <c r="W745" s="31"/>
      <c r="X745" s="31"/>
      <c r="Y745" s="31"/>
      <c r="Z745" s="31"/>
      <c r="AA745" s="31"/>
      <c r="AB745" s="31"/>
      <c r="AC745" s="31"/>
      <c r="AD745" s="31"/>
      <c r="AE745" s="31"/>
      <c r="AF745" s="31"/>
      <c r="AG745" s="31"/>
      <c r="AH745" s="31"/>
      <c r="AI745" s="31"/>
    </row>
    <row r="746" spans="1:35">
      <c r="A746" s="31"/>
      <c r="B746" s="31"/>
      <c r="C746" s="31"/>
      <c r="D746" s="31"/>
      <c r="E746" s="31"/>
      <c r="F746" s="31"/>
      <c r="G746" s="31"/>
      <c r="H746" s="31"/>
      <c r="I746" s="97"/>
      <c r="J746" s="31"/>
      <c r="K746" s="31"/>
      <c r="L746" s="31"/>
      <c r="M746" s="31"/>
      <c r="N746" s="31"/>
      <c r="O746" s="31"/>
      <c r="P746" s="31"/>
      <c r="Q746" s="31"/>
      <c r="S746" s="31"/>
      <c r="T746" s="31"/>
      <c r="U746" s="31"/>
      <c r="V746" s="31"/>
      <c r="W746" s="31"/>
      <c r="X746" s="31"/>
      <c r="Y746" s="31"/>
      <c r="Z746" s="31"/>
      <c r="AA746" s="31"/>
      <c r="AB746" s="31"/>
      <c r="AC746" s="31"/>
      <c r="AD746" s="31"/>
      <c r="AE746" s="31"/>
      <c r="AF746" s="31"/>
      <c r="AG746" s="31"/>
      <c r="AH746" s="31"/>
      <c r="AI746" s="31"/>
    </row>
    <row r="747" spans="1:35">
      <c r="A747" s="31"/>
      <c r="B747" s="31"/>
      <c r="C747" s="31"/>
      <c r="D747" s="31"/>
      <c r="E747" s="31"/>
      <c r="F747" s="31"/>
      <c r="G747" s="31"/>
      <c r="H747" s="31"/>
      <c r="I747" s="97"/>
      <c r="J747" s="31"/>
      <c r="K747" s="31"/>
      <c r="L747" s="31"/>
      <c r="M747" s="31"/>
      <c r="N747" s="31"/>
      <c r="O747" s="31"/>
      <c r="P747" s="31"/>
      <c r="Q747" s="31"/>
      <c r="S747" s="31"/>
      <c r="T747" s="31"/>
      <c r="U747" s="31"/>
      <c r="V747" s="31"/>
      <c r="W747" s="31"/>
      <c r="X747" s="31"/>
      <c r="Y747" s="31"/>
      <c r="Z747" s="31"/>
      <c r="AA747" s="31"/>
      <c r="AB747" s="31"/>
      <c r="AC747" s="31"/>
      <c r="AD747" s="31"/>
      <c r="AE747" s="31"/>
      <c r="AF747" s="31"/>
      <c r="AG747" s="31"/>
      <c r="AH747" s="31"/>
      <c r="AI747" s="31"/>
    </row>
    <row r="748" spans="1:35">
      <c r="A748" s="31"/>
      <c r="B748" s="31"/>
      <c r="C748" s="31"/>
      <c r="D748" s="31"/>
      <c r="E748" s="31"/>
      <c r="F748" s="31"/>
      <c r="G748" s="31"/>
      <c r="H748" s="31"/>
      <c r="I748" s="97"/>
      <c r="J748" s="31"/>
      <c r="K748" s="31"/>
      <c r="L748" s="31"/>
      <c r="M748" s="31"/>
      <c r="N748" s="31"/>
      <c r="O748" s="31"/>
      <c r="P748" s="31"/>
      <c r="Q748" s="31"/>
      <c r="S748" s="31"/>
      <c r="T748" s="31"/>
      <c r="U748" s="31"/>
      <c r="V748" s="31"/>
      <c r="W748" s="31"/>
      <c r="X748" s="31"/>
      <c r="Y748" s="31"/>
      <c r="Z748" s="31"/>
      <c r="AA748" s="31"/>
      <c r="AB748" s="31"/>
      <c r="AC748" s="31"/>
      <c r="AD748" s="31"/>
      <c r="AE748" s="31"/>
      <c r="AF748" s="31"/>
      <c r="AG748" s="31"/>
      <c r="AH748" s="31"/>
      <c r="AI748" s="31"/>
    </row>
    <row r="749" spans="1:35">
      <c r="A749" s="31"/>
      <c r="B749" s="31"/>
      <c r="C749" s="31"/>
      <c r="D749" s="31"/>
      <c r="E749" s="31"/>
      <c r="F749" s="31"/>
      <c r="G749" s="31"/>
      <c r="H749" s="31"/>
      <c r="I749" s="97"/>
      <c r="J749" s="31"/>
      <c r="K749" s="31"/>
      <c r="L749" s="31"/>
      <c r="M749" s="31"/>
      <c r="N749" s="31"/>
      <c r="O749" s="31"/>
      <c r="P749" s="31"/>
      <c r="Q749" s="31"/>
      <c r="S749" s="31"/>
      <c r="T749" s="31"/>
      <c r="U749" s="31"/>
      <c r="V749" s="31"/>
      <c r="W749" s="31"/>
      <c r="X749" s="31"/>
      <c r="Y749" s="31"/>
      <c r="Z749" s="31"/>
      <c r="AA749" s="31"/>
      <c r="AB749" s="31"/>
      <c r="AC749" s="31"/>
      <c r="AD749" s="31"/>
      <c r="AE749" s="31"/>
      <c r="AF749" s="31"/>
      <c r="AG749" s="31"/>
      <c r="AH749" s="31"/>
      <c r="AI749" s="31"/>
    </row>
    <row r="750" spans="1:35">
      <c r="A750" s="31"/>
      <c r="B750" s="31"/>
      <c r="C750" s="31"/>
      <c r="D750" s="31"/>
      <c r="E750" s="31"/>
      <c r="F750" s="31"/>
      <c r="G750" s="31"/>
      <c r="H750" s="31"/>
      <c r="I750" s="97"/>
      <c r="J750" s="31"/>
      <c r="K750" s="31"/>
      <c r="L750" s="31"/>
      <c r="M750" s="31"/>
      <c r="N750" s="31"/>
      <c r="O750" s="31"/>
      <c r="P750" s="31"/>
      <c r="Q750" s="31"/>
      <c r="S750" s="31"/>
      <c r="T750" s="31"/>
      <c r="U750" s="31"/>
      <c r="V750" s="31"/>
      <c r="W750" s="31"/>
      <c r="X750" s="31"/>
      <c r="Y750" s="31"/>
      <c r="Z750" s="31"/>
      <c r="AA750" s="31"/>
      <c r="AB750" s="31"/>
      <c r="AC750" s="31"/>
      <c r="AD750" s="31"/>
      <c r="AE750" s="31"/>
      <c r="AF750" s="31"/>
      <c r="AG750" s="31"/>
      <c r="AH750" s="31"/>
      <c r="AI750" s="31"/>
    </row>
    <row r="751" spans="1:35">
      <c r="A751" s="31"/>
      <c r="B751" s="31"/>
      <c r="C751" s="31"/>
      <c r="D751" s="31"/>
      <c r="E751" s="31"/>
      <c r="F751" s="31"/>
      <c r="G751" s="31"/>
      <c r="H751" s="31"/>
      <c r="I751" s="97"/>
      <c r="J751" s="31"/>
      <c r="K751" s="31"/>
      <c r="L751" s="31"/>
      <c r="M751" s="31"/>
      <c r="N751" s="31"/>
      <c r="O751" s="31"/>
      <c r="P751" s="31"/>
      <c r="Q751" s="31"/>
      <c r="S751" s="31"/>
      <c r="T751" s="31"/>
      <c r="U751" s="31"/>
      <c r="V751" s="31"/>
      <c r="W751" s="31"/>
      <c r="X751" s="31"/>
      <c r="Y751" s="31"/>
      <c r="Z751" s="31"/>
      <c r="AA751" s="31"/>
      <c r="AB751" s="31"/>
      <c r="AC751" s="31"/>
      <c r="AD751" s="31"/>
      <c r="AE751" s="31"/>
      <c r="AF751" s="31"/>
      <c r="AG751" s="31"/>
      <c r="AH751" s="31"/>
      <c r="AI751" s="31"/>
    </row>
    <row r="752" spans="1:35">
      <c r="A752" s="31"/>
      <c r="B752" s="31"/>
      <c r="C752" s="31"/>
      <c r="D752" s="31"/>
      <c r="E752" s="31"/>
      <c r="F752" s="31"/>
      <c r="G752" s="31"/>
      <c r="H752" s="31"/>
      <c r="I752" s="97"/>
      <c r="J752" s="31"/>
      <c r="K752" s="31"/>
      <c r="L752" s="31"/>
      <c r="M752" s="31"/>
      <c r="N752" s="31"/>
      <c r="O752" s="31"/>
      <c r="P752" s="31"/>
      <c r="Q752" s="31"/>
      <c r="S752" s="31"/>
      <c r="T752" s="31"/>
      <c r="U752" s="31"/>
      <c r="V752" s="31"/>
      <c r="W752" s="31"/>
      <c r="X752" s="31"/>
      <c r="Y752" s="31"/>
      <c r="Z752" s="31"/>
      <c r="AA752" s="31"/>
      <c r="AB752" s="31"/>
      <c r="AC752" s="31"/>
      <c r="AD752" s="31"/>
      <c r="AE752" s="31"/>
      <c r="AF752" s="31"/>
      <c r="AG752" s="31"/>
      <c r="AH752" s="31"/>
      <c r="AI752" s="31"/>
    </row>
    <row r="753" spans="1:35">
      <c r="A753" s="31"/>
      <c r="B753" s="31"/>
      <c r="C753" s="31"/>
      <c r="D753" s="31"/>
      <c r="E753" s="31"/>
      <c r="F753" s="31"/>
      <c r="G753" s="31"/>
      <c r="H753" s="31"/>
      <c r="I753" s="97"/>
      <c r="J753" s="31"/>
      <c r="K753" s="31"/>
      <c r="L753" s="31"/>
      <c r="M753" s="31"/>
      <c r="N753" s="31"/>
      <c r="O753" s="31"/>
      <c r="P753" s="31"/>
      <c r="Q753" s="31"/>
      <c r="S753" s="31"/>
      <c r="T753" s="31"/>
      <c r="U753" s="31"/>
      <c r="V753" s="31"/>
      <c r="W753" s="31"/>
      <c r="X753" s="31"/>
      <c r="Y753" s="31"/>
      <c r="Z753" s="31"/>
      <c r="AA753" s="31"/>
      <c r="AB753" s="31"/>
      <c r="AC753" s="31"/>
      <c r="AD753" s="31"/>
      <c r="AE753" s="31"/>
      <c r="AF753" s="31"/>
      <c r="AG753" s="31"/>
      <c r="AH753" s="31"/>
      <c r="AI753" s="31"/>
    </row>
    <row r="754" spans="1:35">
      <c r="A754" s="31"/>
      <c r="B754" s="31"/>
      <c r="C754" s="31"/>
      <c r="D754" s="31"/>
      <c r="E754" s="31"/>
      <c r="F754" s="31"/>
      <c r="G754" s="31"/>
      <c r="H754" s="31"/>
      <c r="I754" s="97"/>
      <c r="J754" s="31"/>
      <c r="K754" s="31"/>
      <c r="L754" s="31"/>
      <c r="M754" s="31"/>
      <c r="N754" s="31"/>
      <c r="O754" s="31"/>
      <c r="P754" s="31"/>
      <c r="Q754" s="31"/>
      <c r="S754" s="31"/>
      <c r="T754" s="31"/>
      <c r="U754" s="31"/>
      <c r="V754" s="31"/>
      <c r="W754" s="31"/>
      <c r="X754" s="31"/>
      <c r="Y754" s="31"/>
      <c r="Z754" s="31"/>
      <c r="AA754" s="31"/>
      <c r="AB754" s="31"/>
      <c r="AC754" s="31"/>
      <c r="AD754" s="31"/>
      <c r="AE754" s="31"/>
      <c r="AF754" s="31"/>
      <c r="AG754" s="31"/>
      <c r="AH754" s="31"/>
      <c r="AI754" s="31"/>
    </row>
    <row r="755" spans="1:35">
      <c r="A755" s="31"/>
      <c r="B755" s="31"/>
      <c r="C755" s="31"/>
      <c r="D755" s="31"/>
      <c r="E755" s="31"/>
      <c r="F755" s="31"/>
      <c r="G755" s="31"/>
      <c r="H755" s="31"/>
      <c r="I755" s="97"/>
      <c r="J755" s="31"/>
      <c r="K755" s="31"/>
      <c r="L755" s="31"/>
      <c r="M755" s="31"/>
      <c r="N755" s="31"/>
      <c r="O755" s="31"/>
      <c r="P755" s="31"/>
      <c r="Q755" s="31"/>
      <c r="S755" s="31"/>
      <c r="T755" s="31"/>
      <c r="U755" s="31"/>
      <c r="V755" s="31"/>
      <c r="W755" s="31"/>
      <c r="X755" s="31"/>
      <c r="Y755" s="31"/>
      <c r="Z755" s="31"/>
      <c r="AA755" s="31"/>
      <c r="AB755" s="31"/>
      <c r="AC755" s="31"/>
      <c r="AD755" s="31"/>
      <c r="AE755" s="31"/>
      <c r="AF755" s="31"/>
      <c r="AG755" s="31"/>
      <c r="AH755" s="31"/>
      <c r="AI755" s="31"/>
    </row>
    <row r="756" spans="1:35">
      <c r="A756" s="31"/>
      <c r="B756" s="31"/>
      <c r="C756" s="31"/>
      <c r="D756" s="31"/>
      <c r="E756" s="31"/>
      <c r="F756" s="31"/>
      <c r="G756" s="31"/>
      <c r="H756" s="31"/>
      <c r="I756" s="97"/>
      <c r="J756" s="31"/>
      <c r="K756" s="31"/>
      <c r="L756" s="31"/>
      <c r="M756" s="31"/>
      <c r="N756" s="31"/>
      <c r="O756" s="31"/>
      <c r="P756" s="31"/>
      <c r="Q756" s="31"/>
      <c r="S756" s="31"/>
      <c r="T756" s="31"/>
      <c r="U756" s="31"/>
      <c r="V756" s="31"/>
      <c r="W756" s="31"/>
      <c r="X756" s="31"/>
      <c r="Y756" s="31"/>
      <c r="Z756" s="31"/>
      <c r="AA756" s="31"/>
      <c r="AB756" s="31"/>
      <c r="AC756" s="31"/>
      <c r="AD756" s="31"/>
      <c r="AE756" s="31"/>
      <c r="AF756" s="31"/>
      <c r="AG756" s="31"/>
      <c r="AH756" s="31"/>
      <c r="AI756" s="31"/>
    </row>
    <row r="757" spans="1:35">
      <c r="A757" s="31"/>
      <c r="B757" s="31"/>
      <c r="C757" s="31"/>
      <c r="D757" s="31"/>
      <c r="E757" s="31"/>
      <c r="F757" s="31"/>
      <c r="G757" s="31"/>
      <c r="H757" s="31"/>
      <c r="I757" s="97"/>
      <c r="J757" s="31"/>
      <c r="K757" s="31"/>
      <c r="L757" s="31"/>
      <c r="M757" s="31"/>
      <c r="N757" s="31"/>
      <c r="O757" s="31"/>
      <c r="P757" s="31"/>
      <c r="Q757" s="31"/>
      <c r="S757" s="31"/>
      <c r="T757" s="31"/>
      <c r="U757" s="31"/>
      <c r="V757" s="31"/>
      <c r="W757" s="31"/>
      <c r="X757" s="31"/>
      <c r="Y757" s="31"/>
      <c r="Z757" s="31"/>
      <c r="AA757" s="31"/>
      <c r="AB757" s="31"/>
      <c r="AC757" s="31"/>
      <c r="AD757" s="31"/>
      <c r="AE757" s="31"/>
      <c r="AF757" s="31"/>
      <c r="AG757" s="31"/>
      <c r="AH757" s="31"/>
      <c r="AI757" s="31"/>
    </row>
    <row r="758" spans="1:35">
      <c r="A758" s="31"/>
      <c r="B758" s="31"/>
      <c r="C758" s="31"/>
      <c r="D758" s="31"/>
      <c r="E758" s="31"/>
      <c r="F758" s="31"/>
      <c r="G758" s="31"/>
      <c r="H758" s="31"/>
      <c r="I758" s="97"/>
      <c r="J758" s="31"/>
      <c r="K758" s="31"/>
      <c r="L758" s="31"/>
      <c r="M758" s="31"/>
      <c r="N758" s="31"/>
      <c r="O758" s="31"/>
      <c r="P758" s="31"/>
      <c r="Q758" s="31"/>
      <c r="S758" s="31"/>
      <c r="T758" s="31"/>
      <c r="U758" s="31"/>
      <c r="V758" s="31"/>
      <c r="W758" s="31"/>
      <c r="X758" s="31"/>
      <c r="Y758" s="31"/>
      <c r="Z758" s="31"/>
      <c r="AA758" s="31"/>
      <c r="AB758" s="31"/>
      <c r="AC758" s="31"/>
      <c r="AD758" s="31"/>
      <c r="AE758" s="31"/>
      <c r="AF758" s="31"/>
      <c r="AG758" s="31"/>
      <c r="AH758" s="31"/>
      <c r="AI758" s="31"/>
    </row>
    <row r="759" spans="1:35">
      <c r="A759" s="31"/>
      <c r="B759" s="31"/>
      <c r="C759" s="31"/>
      <c r="D759" s="31"/>
      <c r="E759" s="31"/>
      <c r="F759" s="31"/>
      <c r="G759" s="31"/>
      <c r="H759" s="31"/>
      <c r="I759" s="97"/>
      <c r="J759" s="31"/>
      <c r="K759" s="31"/>
      <c r="L759" s="31"/>
      <c r="M759" s="31"/>
      <c r="N759" s="31"/>
      <c r="O759" s="31"/>
      <c r="P759" s="31"/>
      <c r="Q759" s="31"/>
      <c r="S759" s="31"/>
      <c r="T759" s="31"/>
      <c r="U759" s="31"/>
      <c r="V759" s="31"/>
      <c r="W759" s="31"/>
      <c r="X759" s="31"/>
      <c r="Y759" s="31"/>
      <c r="Z759" s="31"/>
      <c r="AA759" s="31"/>
      <c r="AB759" s="31"/>
      <c r="AC759" s="31"/>
      <c r="AD759" s="31"/>
      <c r="AE759" s="31"/>
      <c r="AF759" s="31"/>
      <c r="AG759" s="31"/>
      <c r="AH759" s="31"/>
      <c r="AI759" s="31"/>
    </row>
    <row r="760" spans="1:35">
      <c r="A760" s="31"/>
      <c r="B760" s="31"/>
      <c r="C760" s="31"/>
      <c r="D760" s="31"/>
      <c r="E760" s="31"/>
      <c r="F760" s="31"/>
      <c r="G760" s="31"/>
      <c r="H760" s="31"/>
      <c r="I760" s="97"/>
      <c r="J760" s="31"/>
      <c r="K760" s="31"/>
      <c r="L760" s="31"/>
      <c r="M760" s="31"/>
      <c r="N760" s="31"/>
      <c r="O760" s="31"/>
      <c r="P760" s="31"/>
      <c r="Q760" s="31"/>
      <c r="S760" s="31"/>
      <c r="T760" s="31"/>
      <c r="U760" s="31"/>
      <c r="V760" s="31"/>
      <c r="W760" s="31"/>
      <c r="X760" s="31"/>
      <c r="Y760" s="31"/>
      <c r="Z760" s="31"/>
      <c r="AA760" s="31"/>
      <c r="AB760" s="31"/>
      <c r="AC760" s="31"/>
      <c r="AD760" s="31"/>
      <c r="AE760" s="31"/>
      <c r="AF760" s="31"/>
      <c r="AG760" s="31"/>
      <c r="AH760" s="31"/>
      <c r="AI760" s="31"/>
    </row>
    <row r="761" spans="1:35">
      <c r="A761" s="31"/>
      <c r="B761" s="31"/>
      <c r="C761" s="31"/>
      <c r="D761" s="31"/>
      <c r="E761" s="31"/>
      <c r="F761" s="31"/>
      <c r="G761" s="31"/>
      <c r="H761" s="31"/>
      <c r="I761" s="97"/>
      <c r="J761" s="31"/>
      <c r="K761" s="31"/>
      <c r="L761" s="31"/>
      <c r="M761" s="31"/>
      <c r="N761" s="31"/>
      <c r="O761" s="31"/>
      <c r="P761" s="31"/>
      <c r="Q761" s="31"/>
      <c r="S761" s="31"/>
      <c r="T761" s="31"/>
      <c r="U761" s="31"/>
      <c r="V761" s="31"/>
      <c r="W761" s="31"/>
      <c r="X761" s="31"/>
      <c r="Y761" s="31"/>
      <c r="Z761" s="31"/>
      <c r="AA761" s="31"/>
      <c r="AB761" s="31"/>
      <c r="AC761" s="31"/>
      <c r="AD761" s="31"/>
      <c r="AE761" s="31"/>
      <c r="AF761" s="31"/>
      <c r="AG761" s="31"/>
      <c r="AH761" s="31"/>
      <c r="AI761" s="31"/>
    </row>
    <row r="762" spans="1:35">
      <c r="A762" s="31"/>
      <c r="B762" s="31"/>
      <c r="C762" s="31"/>
      <c r="D762" s="31"/>
      <c r="E762" s="31"/>
      <c r="F762" s="31"/>
      <c r="G762" s="31"/>
      <c r="H762" s="31"/>
      <c r="I762" s="97"/>
      <c r="J762" s="31"/>
      <c r="K762" s="31"/>
      <c r="L762" s="31"/>
      <c r="M762" s="31"/>
      <c r="N762" s="31"/>
      <c r="O762" s="31"/>
      <c r="P762" s="31"/>
      <c r="Q762" s="31"/>
      <c r="S762" s="31"/>
      <c r="T762" s="31"/>
      <c r="U762" s="31"/>
      <c r="V762" s="31"/>
      <c r="W762" s="31"/>
      <c r="X762" s="31"/>
      <c r="Y762" s="31"/>
      <c r="Z762" s="31"/>
      <c r="AA762" s="31"/>
      <c r="AB762" s="31"/>
      <c r="AC762" s="31"/>
      <c r="AD762" s="31"/>
      <c r="AE762" s="31"/>
      <c r="AF762" s="31"/>
      <c r="AG762" s="31"/>
      <c r="AH762" s="31"/>
      <c r="AI762" s="31"/>
    </row>
    <row r="763" spans="1:35">
      <c r="A763" s="31"/>
      <c r="B763" s="31"/>
      <c r="C763" s="31"/>
      <c r="D763" s="31"/>
      <c r="E763" s="31"/>
      <c r="F763" s="31"/>
      <c r="G763" s="31"/>
      <c r="H763" s="31"/>
      <c r="I763" s="97"/>
      <c r="J763" s="31"/>
      <c r="K763" s="31"/>
      <c r="L763" s="31"/>
      <c r="M763" s="31"/>
      <c r="N763" s="31"/>
      <c r="O763" s="31"/>
      <c r="P763" s="31"/>
      <c r="Q763" s="31"/>
      <c r="S763" s="31"/>
      <c r="T763" s="31"/>
      <c r="U763" s="31"/>
      <c r="V763" s="31"/>
      <c r="W763" s="31"/>
      <c r="X763" s="31"/>
      <c r="Y763" s="31"/>
      <c r="Z763" s="31"/>
      <c r="AA763" s="31"/>
      <c r="AB763" s="31"/>
      <c r="AC763" s="31"/>
      <c r="AD763" s="31"/>
      <c r="AE763" s="31"/>
      <c r="AF763" s="31"/>
      <c r="AG763" s="31"/>
      <c r="AH763" s="31"/>
      <c r="AI763" s="31"/>
    </row>
    <row r="764" spans="1:35">
      <c r="A764" s="31"/>
      <c r="B764" s="31"/>
      <c r="C764" s="31"/>
      <c r="D764" s="31"/>
      <c r="E764" s="31"/>
      <c r="F764" s="31"/>
      <c r="G764" s="31"/>
      <c r="H764" s="31"/>
      <c r="I764" s="97"/>
      <c r="J764" s="31"/>
      <c r="K764" s="31"/>
      <c r="L764" s="31"/>
      <c r="M764" s="31"/>
      <c r="N764" s="31"/>
      <c r="O764" s="31"/>
      <c r="P764" s="31"/>
      <c r="Q764" s="31"/>
      <c r="S764" s="31"/>
      <c r="T764" s="31"/>
      <c r="U764" s="31"/>
      <c r="V764" s="31"/>
      <c r="W764" s="31"/>
      <c r="X764" s="31"/>
      <c r="Y764" s="31"/>
      <c r="Z764" s="31"/>
      <c r="AA764" s="31"/>
      <c r="AB764" s="31"/>
      <c r="AC764" s="31"/>
      <c r="AD764" s="31"/>
      <c r="AE764" s="31"/>
      <c r="AF764" s="31"/>
      <c r="AG764" s="31"/>
      <c r="AH764" s="31"/>
      <c r="AI764" s="31"/>
    </row>
    <row r="765" spans="1:35">
      <c r="A765" s="31"/>
      <c r="B765" s="31"/>
      <c r="C765" s="31"/>
      <c r="D765" s="31"/>
      <c r="E765" s="31"/>
      <c r="F765" s="31"/>
      <c r="G765" s="31"/>
      <c r="H765" s="31"/>
      <c r="I765" s="97"/>
      <c r="J765" s="31"/>
      <c r="K765" s="31"/>
      <c r="L765" s="31"/>
      <c r="M765" s="31"/>
      <c r="N765" s="31"/>
      <c r="O765" s="31"/>
      <c r="P765" s="31"/>
      <c r="Q765" s="31"/>
      <c r="S765" s="31"/>
      <c r="T765" s="31"/>
      <c r="U765" s="31"/>
      <c r="V765" s="31"/>
      <c r="W765" s="31"/>
      <c r="X765" s="31"/>
      <c r="Y765" s="31"/>
      <c r="Z765" s="31"/>
      <c r="AA765" s="31"/>
      <c r="AB765" s="31"/>
      <c r="AC765" s="31"/>
      <c r="AD765" s="31"/>
      <c r="AE765" s="31"/>
      <c r="AF765" s="31"/>
      <c r="AG765" s="31"/>
      <c r="AH765" s="31"/>
      <c r="AI765" s="31"/>
    </row>
    <row r="766" spans="1:35">
      <c r="A766" s="31"/>
      <c r="B766" s="31"/>
      <c r="C766" s="31"/>
      <c r="D766" s="31"/>
      <c r="E766" s="31"/>
      <c r="F766" s="31"/>
      <c r="G766" s="31"/>
      <c r="H766" s="31"/>
      <c r="I766" s="97"/>
      <c r="J766" s="31"/>
      <c r="K766" s="31"/>
      <c r="L766" s="31"/>
      <c r="M766" s="31"/>
      <c r="N766" s="31"/>
      <c r="O766" s="31"/>
      <c r="P766" s="31"/>
      <c r="Q766" s="31"/>
      <c r="S766" s="31"/>
      <c r="T766" s="31"/>
      <c r="U766" s="31"/>
      <c r="V766" s="31"/>
      <c r="W766" s="31"/>
      <c r="X766" s="31"/>
      <c r="Y766" s="31"/>
      <c r="Z766" s="31"/>
      <c r="AA766" s="31"/>
      <c r="AB766" s="31"/>
      <c r="AC766" s="31"/>
      <c r="AD766" s="31"/>
      <c r="AE766" s="31"/>
      <c r="AF766" s="31"/>
      <c r="AG766" s="31"/>
      <c r="AH766" s="31"/>
      <c r="AI766" s="31"/>
    </row>
    <row r="767" spans="1:35">
      <c r="A767" s="31"/>
      <c r="B767" s="31"/>
      <c r="C767" s="31"/>
      <c r="D767" s="31"/>
      <c r="E767" s="31"/>
      <c r="F767" s="31"/>
      <c r="G767" s="31"/>
      <c r="H767" s="31"/>
      <c r="I767" s="97"/>
      <c r="J767" s="31"/>
      <c r="K767" s="31"/>
      <c r="L767" s="31"/>
      <c r="M767" s="31"/>
      <c r="N767" s="31"/>
      <c r="O767" s="31"/>
      <c r="P767" s="31"/>
      <c r="Q767" s="31"/>
      <c r="S767" s="31"/>
      <c r="T767" s="31"/>
      <c r="U767" s="31"/>
      <c r="V767" s="31"/>
      <c r="W767" s="31"/>
      <c r="X767" s="31"/>
      <c r="Y767" s="31"/>
      <c r="Z767" s="31"/>
      <c r="AA767" s="31"/>
      <c r="AB767" s="31"/>
      <c r="AC767" s="31"/>
      <c r="AD767" s="31"/>
      <c r="AE767" s="31"/>
      <c r="AF767" s="31"/>
      <c r="AG767" s="31"/>
      <c r="AH767" s="31"/>
      <c r="AI767" s="31"/>
    </row>
    <row r="768" spans="1:35">
      <c r="A768" s="31"/>
      <c r="B768" s="31"/>
      <c r="C768" s="31"/>
      <c r="D768" s="31"/>
      <c r="E768" s="31"/>
      <c r="F768" s="31"/>
      <c r="G768" s="31"/>
      <c r="H768" s="31"/>
      <c r="I768" s="97"/>
      <c r="J768" s="31"/>
      <c r="K768" s="31"/>
      <c r="L768" s="31"/>
      <c r="M768" s="31"/>
      <c r="N768" s="31"/>
      <c r="O768" s="31"/>
      <c r="P768" s="31"/>
      <c r="Q768" s="31"/>
      <c r="S768" s="31"/>
      <c r="T768" s="31"/>
      <c r="U768" s="31"/>
      <c r="V768" s="31"/>
      <c r="W768" s="31"/>
      <c r="X768" s="31"/>
      <c r="Y768" s="31"/>
      <c r="Z768" s="31"/>
      <c r="AA768" s="31"/>
      <c r="AB768" s="31"/>
      <c r="AC768" s="31"/>
      <c r="AD768" s="31"/>
      <c r="AE768" s="31"/>
      <c r="AF768" s="31"/>
      <c r="AG768" s="31"/>
      <c r="AH768" s="31"/>
      <c r="AI768" s="31"/>
    </row>
    <row r="769" spans="1:35">
      <c r="A769" s="31"/>
      <c r="B769" s="31"/>
      <c r="C769" s="31"/>
      <c r="D769" s="31"/>
      <c r="E769" s="31"/>
      <c r="F769" s="31"/>
      <c r="G769" s="31"/>
      <c r="H769" s="31"/>
      <c r="I769" s="97"/>
      <c r="J769" s="31"/>
      <c r="K769" s="31"/>
      <c r="L769" s="31"/>
      <c r="M769" s="31"/>
      <c r="N769" s="31"/>
      <c r="O769" s="31"/>
      <c r="P769" s="31"/>
      <c r="Q769" s="31"/>
      <c r="S769" s="31"/>
      <c r="T769" s="31"/>
      <c r="U769" s="31"/>
      <c r="V769" s="31"/>
      <c r="W769" s="31"/>
      <c r="X769" s="31"/>
      <c r="Y769" s="31"/>
      <c r="Z769" s="31"/>
      <c r="AA769" s="31"/>
      <c r="AB769" s="31"/>
      <c r="AC769" s="31"/>
      <c r="AD769" s="31"/>
      <c r="AE769" s="31"/>
      <c r="AF769" s="31"/>
      <c r="AG769" s="31"/>
      <c r="AH769" s="31"/>
      <c r="AI769" s="31"/>
    </row>
    <row r="770" spans="1:35">
      <c r="A770" s="31"/>
      <c r="B770" s="31"/>
      <c r="C770" s="31"/>
      <c r="D770" s="31"/>
      <c r="E770" s="31"/>
      <c r="F770" s="31"/>
      <c r="G770" s="31"/>
      <c r="H770" s="31"/>
      <c r="I770" s="97"/>
      <c r="J770" s="31"/>
      <c r="K770" s="31"/>
      <c r="L770" s="31"/>
      <c r="M770" s="31"/>
      <c r="N770" s="31"/>
      <c r="O770" s="31"/>
      <c r="P770" s="31"/>
      <c r="Q770" s="31"/>
      <c r="S770" s="31"/>
      <c r="T770" s="31"/>
      <c r="U770" s="31"/>
      <c r="V770" s="31"/>
      <c r="W770" s="31"/>
      <c r="X770" s="31"/>
      <c r="Y770" s="31"/>
      <c r="Z770" s="31"/>
      <c r="AA770" s="31"/>
      <c r="AB770" s="31"/>
      <c r="AC770" s="31"/>
      <c r="AD770" s="31"/>
      <c r="AE770" s="31"/>
      <c r="AF770" s="31"/>
      <c r="AG770" s="31"/>
      <c r="AH770" s="31"/>
      <c r="AI770" s="31"/>
    </row>
    <row r="771" spans="1:35">
      <c r="A771" s="31"/>
      <c r="B771" s="31"/>
      <c r="C771" s="31"/>
      <c r="D771" s="31"/>
      <c r="E771" s="31"/>
      <c r="F771" s="31"/>
      <c r="G771" s="31"/>
      <c r="H771" s="31"/>
      <c r="I771" s="97"/>
      <c r="J771" s="31"/>
      <c r="K771" s="31"/>
      <c r="L771" s="31"/>
      <c r="M771" s="31"/>
      <c r="N771" s="31"/>
      <c r="O771" s="31"/>
      <c r="P771" s="31"/>
      <c r="Q771" s="31"/>
      <c r="S771" s="31"/>
      <c r="T771" s="31"/>
      <c r="U771" s="31"/>
      <c r="V771" s="31"/>
      <c r="W771" s="31"/>
      <c r="X771" s="31"/>
      <c r="Y771" s="31"/>
      <c r="Z771" s="31"/>
      <c r="AA771" s="31"/>
      <c r="AB771" s="31"/>
      <c r="AC771" s="31"/>
      <c r="AD771" s="31"/>
      <c r="AE771" s="31"/>
      <c r="AF771" s="31"/>
      <c r="AG771" s="31"/>
      <c r="AH771" s="31"/>
      <c r="AI771" s="31"/>
    </row>
    <row r="772" spans="1:35">
      <c r="A772" s="31"/>
      <c r="B772" s="31"/>
      <c r="C772" s="31"/>
      <c r="D772" s="31"/>
      <c r="E772" s="31"/>
      <c r="F772" s="31"/>
      <c r="G772" s="31"/>
      <c r="H772" s="31"/>
      <c r="I772" s="97"/>
      <c r="J772" s="31"/>
      <c r="K772" s="31"/>
      <c r="L772" s="31"/>
      <c r="M772" s="31"/>
      <c r="N772" s="31"/>
      <c r="O772" s="31"/>
      <c r="P772" s="31"/>
      <c r="Q772" s="31"/>
      <c r="S772" s="31"/>
      <c r="T772" s="31"/>
      <c r="U772" s="31"/>
      <c r="V772" s="31"/>
      <c r="W772" s="31"/>
      <c r="X772" s="31"/>
      <c r="Y772" s="31"/>
      <c r="Z772" s="31"/>
      <c r="AA772" s="31"/>
      <c r="AB772" s="31"/>
      <c r="AC772" s="31"/>
      <c r="AD772" s="31"/>
      <c r="AE772" s="31"/>
      <c r="AF772" s="31"/>
      <c r="AG772" s="31"/>
      <c r="AH772" s="31"/>
      <c r="AI772" s="31"/>
    </row>
    <row r="773" spans="1:35">
      <c r="A773" s="31"/>
      <c r="B773" s="31"/>
      <c r="C773" s="31"/>
      <c r="D773" s="31"/>
      <c r="E773" s="31"/>
      <c r="F773" s="31"/>
      <c r="G773" s="31"/>
      <c r="H773" s="31"/>
      <c r="I773" s="97"/>
      <c r="J773" s="31"/>
      <c r="K773" s="31"/>
      <c r="L773" s="31"/>
      <c r="M773" s="31"/>
      <c r="N773" s="31"/>
      <c r="O773" s="31"/>
      <c r="P773" s="31"/>
      <c r="Q773" s="31"/>
      <c r="S773" s="31"/>
      <c r="T773" s="31"/>
      <c r="U773" s="31"/>
      <c r="V773" s="31"/>
      <c r="W773" s="31"/>
      <c r="X773" s="31"/>
      <c r="Y773" s="31"/>
      <c r="Z773" s="31"/>
      <c r="AA773" s="31"/>
      <c r="AB773" s="31"/>
      <c r="AC773" s="31"/>
      <c r="AD773" s="31"/>
      <c r="AE773" s="31"/>
      <c r="AF773" s="31"/>
      <c r="AG773" s="31"/>
      <c r="AH773" s="31"/>
      <c r="AI773" s="31"/>
    </row>
    <row r="774" spans="1:35">
      <c r="A774" s="31"/>
      <c r="B774" s="31"/>
      <c r="C774" s="31"/>
      <c r="D774" s="31"/>
      <c r="E774" s="31"/>
      <c r="F774" s="31"/>
      <c r="G774" s="31"/>
      <c r="H774" s="31"/>
      <c r="I774" s="97"/>
      <c r="J774" s="31"/>
      <c r="K774" s="31"/>
      <c r="L774" s="31"/>
      <c r="M774" s="31"/>
      <c r="N774" s="31"/>
      <c r="O774" s="31"/>
      <c r="P774" s="31"/>
      <c r="Q774" s="31"/>
      <c r="S774" s="31"/>
      <c r="T774" s="31"/>
      <c r="U774" s="31"/>
      <c r="V774" s="31"/>
      <c r="W774" s="31"/>
      <c r="X774" s="31"/>
      <c r="Y774" s="31"/>
      <c r="Z774" s="31"/>
      <c r="AA774" s="31"/>
      <c r="AB774" s="31"/>
      <c r="AC774" s="31"/>
      <c r="AD774" s="31"/>
      <c r="AE774" s="31"/>
      <c r="AF774" s="31"/>
      <c r="AG774" s="31"/>
      <c r="AH774" s="31"/>
      <c r="AI774" s="31"/>
    </row>
    <row r="775" spans="1:35">
      <c r="A775" s="31"/>
      <c r="B775" s="31"/>
      <c r="C775" s="31"/>
      <c r="D775" s="31"/>
      <c r="E775" s="31"/>
      <c r="F775" s="31"/>
      <c r="G775" s="31"/>
      <c r="H775" s="31"/>
      <c r="I775" s="97"/>
      <c r="J775" s="31"/>
      <c r="K775" s="31"/>
      <c r="L775" s="31"/>
      <c r="M775" s="31"/>
      <c r="N775" s="31"/>
      <c r="O775" s="31"/>
      <c r="P775" s="31"/>
      <c r="Q775" s="31"/>
      <c r="S775" s="31"/>
      <c r="T775" s="31"/>
      <c r="U775" s="31"/>
      <c r="V775" s="31"/>
      <c r="W775" s="31"/>
      <c r="X775" s="31"/>
      <c r="Y775" s="31"/>
      <c r="Z775" s="31"/>
      <c r="AA775" s="31"/>
      <c r="AB775" s="31"/>
      <c r="AC775" s="31"/>
      <c r="AD775" s="31"/>
      <c r="AE775" s="31"/>
      <c r="AF775" s="31"/>
      <c r="AG775" s="31"/>
      <c r="AH775" s="31"/>
      <c r="AI775" s="31"/>
    </row>
    <row r="776" spans="1:35">
      <c r="A776" s="31"/>
      <c r="B776" s="31"/>
      <c r="C776" s="31"/>
      <c r="D776" s="31"/>
      <c r="E776" s="31"/>
      <c r="F776" s="31"/>
      <c r="G776" s="31"/>
      <c r="H776" s="31"/>
      <c r="I776" s="97"/>
      <c r="J776" s="31"/>
      <c r="K776" s="31"/>
      <c r="L776" s="31"/>
      <c r="M776" s="31"/>
      <c r="N776" s="31"/>
      <c r="O776" s="31"/>
      <c r="P776" s="31"/>
      <c r="Q776" s="31"/>
      <c r="S776" s="31"/>
      <c r="T776" s="31"/>
      <c r="U776" s="31"/>
      <c r="V776" s="31"/>
      <c r="W776" s="31"/>
      <c r="X776" s="31"/>
      <c r="Y776" s="31"/>
      <c r="Z776" s="31"/>
      <c r="AA776" s="31"/>
      <c r="AB776" s="31"/>
      <c r="AC776" s="31"/>
      <c r="AD776" s="31"/>
      <c r="AE776" s="31"/>
      <c r="AF776" s="31"/>
      <c r="AG776" s="31"/>
      <c r="AH776" s="31"/>
      <c r="AI776" s="31"/>
    </row>
    <row r="777" spans="1:35">
      <c r="A777" s="31"/>
      <c r="B777" s="31"/>
      <c r="C777" s="31"/>
      <c r="D777" s="31"/>
      <c r="E777" s="31"/>
      <c r="F777" s="31"/>
      <c r="G777" s="31"/>
      <c r="H777" s="31"/>
      <c r="I777" s="97"/>
      <c r="J777" s="31"/>
      <c r="K777" s="31"/>
      <c r="L777" s="31"/>
      <c r="M777" s="31"/>
      <c r="N777" s="31"/>
      <c r="O777" s="31"/>
      <c r="P777" s="31"/>
      <c r="Q777" s="31"/>
      <c r="S777" s="31"/>
      <c r="T777" s="31"/>
      <c r="U777" s="31"/>
      <c r="V777" s="31"/>
      <c r="W777" s="31"/>
      <c r="X777" s="31"/>
      <c r="Y777" s="31"/>
      <c r="Z777" s="31"/>
      <c r="AA777" s="31"/>
      <c r="AB777" s="31"/>
      <c r="AC777" s="31"/>
      <c r="AD777" s="31"/>
      <c r="AE777" s="31"/>
      <c r="AF777" s="31"/>
      <c r="AG777" s="31"/>
      <c r="AH777" s="31"/>
      <c r="AI777" s="31"/>
    </row>
    <row r="778" spans="1:35">
      <c r="A778" s="31"/>
      <c r="B778" s="31"/>
      <c r="C778" s="31"/>
      <c r="D778" s="31"/>
      <c r="E778" s="31"/>
      <c r="F778" s="31"/>
      <c r="G778" s="31"/>
      <c r="H778" s="31"/>
      <c r="I778" s="97"/>
      <c r="J778" s="31"/>
      <c r="K778" s="31"/>
      <c r="L778" s="31"/>
      <c r="M778" s="31"/>
      <c r="N778" s="31"/>
      <c r="O778" s="31"/>
      <c r="P778" s="31"/>
      <c r="Q778" s="31"/>
      <c r="S778" s="31"/>
      <c r="T778" s="31"/>
      <c r="U778" s="31"/>
      <c r="V778" s="31"/>
      <c r="W778" s="31"/>
      <c r="X778" s="31"/>
      <c r="Y778" s="31"/>
      <c r="Z778" s="31"/>
      <c r="AA778" s="31"/>
      <c r="AB778" s="31"/>
      <c r="AC778" s="31"/>
      <c r="AD778" s="31"/>
      <c r="AE778" s="31"/>
      <c r="AF778" s="31"/>
      <c r="AG778" s="31"/>
      <c r="AH778" s="31"/>
      <c r="AI778" s="31"/>
    </row>
    <row r="779" spans="1:35">
      <c r="A779" s="31"/>
      <c r="B779" s="31"/>
      <c r="C779" s="31"/>
      <c r="D779" s="31"/>
      <c r="E779" s="31"/>
      <c r="F779" s="31"/>
      <c r="G779" s="31"/>
      <c r="H779" s="31"/>
      <c r="I779" s="97"/>
      <c r="J779" s="31"/>
      <c r="K779" s="31"/>
      <c r="L779" s="31"/>
      <c r="M779" s="31"/>
      <c r="N779" s="31"/>
      <c r="O779" s="31"/>
      <c r="P779" s="31"/>
      <c r="Q779" s="31"/>
      <c r="S779" s="31"/>
      <c r="T779" s="31"/>
      <c r="U779" s="31"/>
      <c r="V779" s="31"/>
      <c r="W779" s="31"/>
      <c r="X779" s="31"/>
      <c r="Y779" s="31"/>
      <c r="Z779" s="31"/>
      <c r="AA779" s="31"/>
      <c r="AB779" s="31"/>
      <c r="AC779" s="31"/>
      <c r="AD779" s="31"/>
      <c r="AE779" s="31"/>
      <c r="AF779" s="31"/>
      <c r="AG779" s="31"/>
      <c r="AH779" s="31"/>
      <c r="AI779" s="31"/>
    </row>
    <row r="780" spans="1:35">
      <c r="A780" s="31"/>
      <c r="B780" s="31"/>
      <c r="C780" s="31"/>
      <c r="D780" s="31"/>
      <c r="E780" s="31"/>
      <c r="F780" s="31"/>
      <c r="G780" s="31"/>
      <c r="H780" s="31"/>
      <c r="I780" s="97"/>
      <c r="J780" s="31"/>
      <c r="K780" s="31"/>
      <c r="L780" s="31"/>
      <c r="M780" s="31"/>
      <c r="N780" s="31"/>
      <c r="O780" s="31"/>
      <c r="P780" s="31"/>
      <c r="Q780" s="31"/>
      <c r="S780" s="31"/>
      <c r="T780" s="31"/>
      <c r="U780" s="31"/>
      <c r="V780" s="31"/>
      <c r="W780" s="31"/>
      <c r="X780" s="31"/>
      <c r="Y780" s="31"/>
      <c r="Z780" s="31"/>
      <c r="AA780" s="31"/>
      <c r="AB780" s="31"/>
      <c r="AC780" s="31"/>
      <c r="AD780" s="31"/>
      <c r="AE780" s="31"/>
      <c r="AF780" s="31"/>
      <c r="AG780" s="31"/>
      <c r="AH780" s="31"/>
      <c r="AI780" s="31"/>
    </row>
    <row r="781" spans="1:35">
      <c r="A781" s="31"/>
      <c r="B781" s="31"/>
      <c r="C781" s="31"/>
      <c r="D781" s="31"/>
      <c r="E781" s="31"/>
      <c r="F781" s="31"/>
      <c r="G781" s="31"/>
      <c r="H781" s="31"/>
      <c r="I781" s="97"/>
      <c r="J781" s="31"/>
      <c r="K781" s="31"/>
      <c r="L781" s="31"/>
      <c r="M781" s="31"/>
      <c r="N781" s="31"/>
      <c r="O781" s="31"/>
      <c r="P781" s="31"/>
      <c r="Q781" s="31"/>
      <c r="S781" s="31"/>
      <c r="T781" s="31"/>
      <c r="U781" s="31"/>
      <c r="V781" s="31"/>
      <c r="W781" s="31"/>
      <c r="X781" s="31"/>
      <c r="Y781" s="31"/>
      <c r="Z781" s="31"/>
      <c r="AA781" s="31"/>
      <c r="AB781" s="31"/>
      <c r="AC781" s="31"/>
      <c r="AD781" s="31"/>
      <c r="AE781" s="31"/>
      <c r="AF781" s="31"/>
      <c r="AG781" s="31"/>
      <c r="AH781" s="31"/>
      <c r="AI781" s="31"/>
    </row>
    <row r="782" spans="1:35">
      <c r="A782" s="31"/>
      <c r="B782" s="31"/>
      <c r="C782" s="31"/>
      <c r="D782" s="31"/>
      <c r="E782" s="31"/>
      <c r="F782" s="31"/>
      <c r="G782" s="31"/>
      <c r="H782" s="31"/>
      <c r="I782" s="97"/>
      <c r="J782" s="31"/>
      <c r="K782" s="31"/>
      <c r="L782" s="31"/>
      <c r="M782" s="31"/>
      <c r="N782" s="31"/>
      <c r="O782" s="31"/>
      <c r="P782" s="31"/>
      <c r="Q782" s="31"/>
      <c r="S782" s="31"/>
      <c r="T782" s="31"/>
      <c r="U782" s="31"/>
      <c r="V782" s="31"/>
      <c r="W782" s="31"/>
      <c r="X782" s="31"/>
      <c r="Y782" s="31"/>
      <c r="Z782" s="31"/>
      <c r="AA782" s="31"/>
      <c r="AB782" s="31"/>
      <c r="AC782" s="31"/>
      <c r="AD782" s="31"/>
      <c r="AE782" s="31"/>
      <c r="AF782" s="31"/>
      <c r="AG782" s="31"/>
      <c r="AH782" s="31"/>
      <c r="AI782" s="31"/>
    </row>
    <row r="783" spans="1:35">
      <c r="A783" s="31"/>
      <c r="B783" s="31"/>
      <c r="C783" s="31"/>
      <c r="D783" s="31"/>
      <c r="E783" s="31"/>
      <c r="F783" s="31"/>
      <c r="G783" s="31"/>
      <c r="H783" s="31"/>
      <c r="I783" s="97"/>
      <c r="J783" s="31"/>
      <c r="K783" s="31"/>
      <c r="L783" s="31"/>
      <c r="M783" s="31"/>
      <c r="N783" s="31"/>
      <c r="O783" s="31"/>
      <c r="P783" s="31"/>
      <c r="Q783" s="31"/>
      <c r="S783" s="31"/>
      <c r="T783" s="31"/>
      <c r="U783" s="31"/>
      <c r="V783" s="31"/>
      <c r="W783" s="31"/>
      <c r="X783" s="31"/>
      <c r="Y783" s="31"/>
      <c r="Z783" s="31"/>
      <c r="AA783" s="31"/>
      <c r="AB783" s="31"/>
      <c r="AC783" s="31"/>
      <c r="AD783" s="31"/>
      <c r="AE783" s="31"/>
      <c r="AF783" s="31"/>
      <c r="AG783" s="31"/>
      <c r="AH783" s="31"/>
      <c r="AI783" s="31"/>
    </row>
    <row r="784" spans="1:35">
      <c r="A784" s="31"/>
      <c r="B784" s="31"/>
      <c r="C784" s="31"/>
      <c r="D784" s="31"/>
      <c r="E784" s="31"/>
      <c r="F784" s="31"/>
      <c r="G784" s="31"/>
      <c r="H784" s="31"/>
      <c r="I784" s="97"/>
      <c r="J784" s="31"/>
      <c r="K784" s="31"/>
      <c r="L784" s="31"/>
      <c r="M784" s="31"/>
      <c r="N784" s="31"/>
      <c r="O784" s="31"/>
      <c r="P784" s="31"/>
      <c r="Q784" s="31"/>
      <c r="S784" s="31"/>
      <c r="T784" s="31"/>
      <c r="U784" s="31"/>
      <c r="V784" s="31"/>
      <c r="W784" s="31"/>
      <c r="X784" s="31"/>
      <c r="Y784" s="31"/>
      <c r="Z784" s="31"/>
      <c r="AA784" s="31"/>
      <c r="AB784" s="31"/>
      <c r="AC784" s="31"/>
      <c r="AD784" s="31"/>
      <c r="AE784" s="31"/>
      <c r="AF784" s="31"/>
      <c r="AG784" s="31"/>
      <c r="AH784" s="31"/>
      <c r="AI784" s="31"/>
    </row>
    <row r="785" spans="1:35">
      <c r="A785" s="31"/>
      <c r="B785" s="31"/>
      <c r="C785" s="31"/>
      <c r="D785" s="31"/>
      <c r="E785" s="31"/>
      <c r="F785" s="31"/>
      <c r="G785" s="31"/>
      <c r="H785" s="31"/>
      <c r="I785" s="97"/>
      <c r="J785" s="31"/>
      <c r="K785" s="31"/>
      <c r="L785" s="31"/>
      <c r="M785" s="31"/>
      <c r="N785" s="31"/>
      <c r="O785" s="31"/>
      <c r="P785" s="31"/>
      <c r="Q785" s="31"/>
      <c r="S785" s="31"/>
      <c r="T785" s="31"/>
      <c r="U785" s="31"/>
      <c r="V785" s="31"/>
      <c r="W785" s="31"/>
      <c r="X785" s="31"/>
      <c r="Y785" s="31"/>
      <c r="Z785" s="31"/>
      <c r="AA785" s="31"/>
      <c r="AB785" s="31"/>
      <c r="AC785" s="31"/>
      <c r="AD785" s="31"/>
      <c r="AE785" s="31"/>
      <c r="AF785" s="31"/>
      <c r="AG785" s="31"/>
      <c r="AH785" s="31"/>
      <c r="AI785" s="31"/>
    </row>
    <row r="786" spans="1:35">
      <c r="A786" s="31"/>
      <c r="B786" s="31"/>
      <c r="C786" s="31"/>
      <c r="D786" s="31"/>
      <c r="E786" s="31"/>
      <c r="F786" s="31"/>
      <c r="G786" s="31"/>
      <c r="H786" s="31"/>
      <c r="I786" s="97"/>
      <c r="J786" s="31"/>
      <c r="K786" s="31"/>
      <c r="L786" s="31"/>
      <c r="M786" s="31"/>
      <c r="N786" s="31"/>
      <c r="O786" s="31"/>
      <c r="P786" s="31"/>
      <c r="Q786" s="31"/>
      <c r="S786" s="31"/>
      <c r="T786" s="31"/>
      <c r="U786" s="31"/>
      <c r="V786" s="31"/>
      <c r="W786" s="31"/>
      <c r="X786" s="31"/>
      <c r="Y786" s="31"/>
      <c r="Z786" s="31"/>
      <c r="AA786" s="31"/>
      <c r="AB786" s="31"/>
      <c r="AC786" s="31"/>
      <c r="AD786" s="31"/>
      <c r="AE786" s="31"/>
      <c r="AF786" s="31"/>
      <c r="AG786" s="31"/>
      <c r="AH786" s="31"/>
      <c r="AI786" s="31"/>
    </row>
    <row r="787" spans="1:35">
      <c r="A787" s="31"/>
      <c r="B787" s="31"/>
      <c r="C787" s="31"/>
      <c r="D787" s="31"/>
      <c r="E787" s="31"/>
      <c r="F787" s="31"/>
      <c r="G787" s="31"/>
      <c r="H787" s="31"/>
      <c r="I787" s="97"/>
      <c r="J787" s="31"/>
      <c r="K787" s="31"/>
      <c r="L787" s="31"/>
      <c r="M787" s="31"/>
      <c r="N787" s="31"/>
      <c r="O787" s="31"/>
      <c r="P787" s="31"/>
      <c r="Q787" s="31"/>
      <c r="S787" s="31"/>
      <c r="T787" s="31"/>
      <c r="U787" s="31"/>
      <c r="V787" s="31"/>
      <c r="W787" s="31"/>
      <c r="X787" s="31"/>
      <c r="Y787" s="31"/>
      <c r="Z787" s="31"/>
      <c r="AA787" s="31"/>
      <c r="AB787" s="31"/>
      <c r="AC787" s="31"/>
      <c r="AD787" s="31"/>
      <c r="AE787" s="31"/>
      <c r="AF787" s="31"/>
      <c r="AG787" s="31"/>
      <c r="AH787" s="31"/>
      <c r="AI787" s="31"/>
    </row>
    <row r="788" spans="1:35">
      <c r="A788" s="31"/>
      <c r="B788" s="31"/>
      <c r="C788" s="31"/>
      <c r="D788" s="31"/>
      <c r="E788" s="31"/>
      <c r="F788" s="31"/>
      <c r="G788" s="31"/>
      <c r="H788" s="31"/>
      <c r="I788" s="97"/>
      <c r="J788" s="31"/>
      <c r="K788" s="31"/>
      <c r="L788" s="31"/>
      <c r="M788" s="31"/>
      <c r="N788" s="31"/>
      <c r="O788" s="31"/>
      <c r="P788" s="31"/>
      <c r="Q788" s="31"/>
      <c r="S788" s="31"/>
      <c r="T788" s="31"/>
      <c r="U788" s="31"/>
      <c r="V788" s="31"/>
      <c r="W788" s="31"/>
      <c r="X788" s="31"/>
      <c r="Y788" s="31"/>
      <c r="Z788" s="31"/>
      <c r="AA788" s="31"/>
      <c r="AB788" s="31"/>
      <c r="AC788" s="31"/>
      <c r="AD788" s="31"/>
      <c r="AE788" s="31"/>
      <c r="AF788" s="31"/>
      <c r="AG788" s="31"/>
      <c r="AH788" s="31"/>
      <c r="AI788" s="31"/>
    </row>
    <row r="789" spans="1:35">
      <c r="A789" s="31"/>
      <c r="B789" s="31"/>
      <c r="C789" s="31"/>
      <c r="D789" s="31"/>
      <c r="E789" s="31"/>
      <c r="F789" s="31"/>
      <c r="G789" s="31"/>
      <c r="H789" s="31"/>
      <c r="I789" s="97"/>
      <c r="J789" s="31"/>
      <c r="K789" s="31"/>
      <c r="L789" s="31"/>
      <c r="M789" s="31"/>
      <c r="N789" s="31"/>
      <c r="O789" s="31"/>
      <c r="P789" s="31"/>
      <c r="Q789" s="31"/>
      <c r="S789" s="31"/>
      <c r="T789" s="31"/>
      <c r="U789" s="31"/>
      <c r="V789" s="31"/>
      <c r="W789" s="31"/>
      <c r="X789" s="31"/>
      <c r="Y789" s="31"/>
      <c r="Z789" s="31"/>
      <c r="AA789" s="31"/>
      <c r="AB789" s="31"/>
      <c r="AC789" s="31"/>
      <c r="AD789" s="31"/>
      <c r="AE789" s="31"/>
      <c r="AF789" s="31"/>
      <c r="AG789" s="31"/>
      <c r="AH789" s="31"/>
      <c r="AI789" s="31"/>
    </row>
    <row r="790" spans="1:35">
      <c r="A790" s="31"/>
      <c r="B790" s="31"/>
      <c r="C790" s="31"/>
      <c r="D790" s="31"/>
      <c r="E790" s="31"/>
      <c r="F790" s="31"/>
      <c r="G790" s="31"/>
      <c r="H790" s="31"/>
      <c r="I790" s="97"/>
      <c r="J790" s="31"/>
      <c r="K790" s="31"/>
      <c r="L790" s="31"/>
      <c r="M790" s="31"/>
      <c r="N790" s="31"/>
      <c r="O790" s="31"/>
      <c r="P790" s="31"/>
      <c r="Q790" s="31"/>
      <c r="S790" s="31"/>
      <c r="T790" s="31"/>
      <c r="U790" s="31"/>
      <c r="V790" s="31"/>
      <c r="W790" s="31"/>
      <c r="X790" s="31"/>
      <c r="Y790" s="31"/>
      <c r="Z790" s="31"/>
      <c r="AA790" s="31"/>
      <c r="AB790" s="31"/>
      <c r="AC790" s="31"/>
      <c r="AD790" s="31"/>
      <c r="AE790" s="31"/>
      <c r="AF790" s="31"/>
      <c r="AG790" s="31"/>
      <c r="AH790" s="31"/>
      <c r="AI790" s="31"/>
    </row>
    <row r="791" spans="1:35">
      <c r="A791" s="31"/>
      <c r="B791" s="31"/>
      <c r="C791" s="31"/>
      <c r="D791" s="31"/>
      <c r="E791" s="31"/>
      <c r="F791" s="31"/>
      <c r="G791" s="31"/>
      <c r="H791" s="31"/>
      <c r="I791" s="97"/>
      <c r="J791" s="31"/>
      <c r="K791" s="31"/>
      <c r="L791" s="31"/>
      <c r="M791" s="31"/>
      <c r="N791" s="31"/>
      <c r="O791" s="31"/>
      <c r="P791" s="31"/>
      <c r="Q791" s="31"/>
      <c r="S791" s="31"/>
      <c r="T791" s="31"/>
      <c r="U791" s="31"/>
      <c r="V791" s="31"/>
      <c r="W791" s="31"/>
      <c r="X791" s="31"/>
      <c r="Y791" s="31"/>
      <c r="Z791" s="31"/>
      <c r="AA791" s="31"/>
      <c r="AB791" s="31"/>
      <c r="AC791" s="31"/>
      <c r="AD791" s="31"/>
      <c r="AE791" s="31"/>
      <c r="AF791" s="31"/>
      <c r="AG791" s="31"/>
      <c r="AH791" s="31"/>
      <c r="AI791" s="31"/>
    </row>
    <row r="792" spans="1:35">
      <c r="A792" s="31"/>
      <c r="B792" s="31"/>
      <c r="C792" s="31"/>
      <c r="D792" s="31"/>
      <c r="E792" s="31"/>
      <c r="F792" s="31"/>
      <c r="G792" s="31"/>
      <c r="H792" s="31"/>
      <c r="I792" s="97"/>
      <c r="J792" s="31"/>
      <c r="K792" s="31"/>
      <c r="L792" s="31"/>
      <c r="M792" s="31"/>
      <c r="N792" s="31"/>
      <c r="O792" s="31"/>
      <c r="P792" s="31"/>
      <c r="Q792" s="31"/>
      <c r="S792" s="31"/>
      <c r="T792" s="31"/>
      <c r="U792" s="31"/>
      <c r="V792" s="31"/>
      <c r="W792" s="31"/>
      <c r="X792" s="31"/>
      <c r="Y792" s="31"/>
      <c r="Z792" s="31"/>
      <c r="AA792" s="31"/>
      <c r="AB792" s="31"/>
      <c r="AC792" s="31"/>
      <c r="AD792" s="31"/>
      <c r="AE792" s="31"/>
      <c r="AF792" s="31"/>
      <c r="AG792" s="31"/>
      <c r="AH792" s="31"/>
      <c r="AI792" s="31"/>
    </row>
    <row r="793" spans="1:35">
      <c r="A793" s="31"/>
      <c r="B793" s="31"/>
      <c r="C793" s="31"/>
      <c r="D793" s="31"/>
      <c r="E793" s="31"/>
      <c r="F793" s="31"/>
      <c r="G793" s="31"/>
      <c r="H793" s="31"/>
      <c r="I793" s="97"/>
      <c r="J793" s="31"/>
      <c r="K793" s="31"/>
      <c r="L793" s="31"/>
      <c r="M793" s="31"/>
      <c r="N793" s="31"/>
      <c r="O793" s="31"/>
      <c r="P793" s="31"/>
      <c r="Q793" s="31"/>
      <c r="S793" s="31"/>
      <c r="T793" s="31"/>
      <c r="U793" s="31"/>
      <c r="V793" s="31"/>
      <c r="W793" s="31"/>
      <c r="X793" s="31"/>
      <c r="Y793" s="31"/>
      <c r="Z793" s="31"/>
      <c r="AA793" s="31"/>
      <c r="AB793" s="31"/>
      <c r="AC793" s="31"/>
      <c r="AD793" s="31"/>
      <c r="AE793" s="31"/>
      <c r="AF793" s="31"/>
      <c r="AG793" s="31"/>
      <c r="AH793" s="31"/>
      <c r="AI793" s="31"/>
    </row>
    <row r="794" spans="1:35">
      <c r="A794" s="31"/>
      <c r="B794" s="31"/>
      <c r="C794" s="31"/>
      <c r="D794" s="31"/>
      <c r="E794" s="31"/>
      <c r="F794" s="31"/>
      <c r="G794" s="31"/>
      <c r="H794" s="31"/>
      <c r="I794" s="97"/>
      <c r="J794" s="31"/>
      <c r="K794" s="31"/>
      <c r="L794" s="31"/>
      <c r="M794" s="31"/>
      <c r="N794" s="31"/>
      <c r="O794" s="31"/>
      <c r="P794" s="31"/>
      <c r="Q794" s="31"/>
      <c r="S794" s="31"/>
      <c r="T794" s="31"/>
      <c r="U794" s="31"/>
      <c r="V794" s="31"/>
      <c r="W794" s="31"/>
      <c r="X794" s="31"/>
      <c r="Y794" s="31"/>
      <c r="Z794" s="31"/>
      <c r="AA794" s="31"/>
      <c r="AB794" s="31"/>
      <c r="AC794" s="31"/>
      <c r="AD794" s="31"/>
      <c r="AE794" s="31"/>
      <c r="AF794" s="31"/>
      <c r="AG794" s="31"/>
      <c r="AH794" s="31"/>
      <c r="AI794" s="31"/>
    </row>
    <row r="795" spans="1:35">
      <c r="A795" s="31"/>
      <c r="B795" s="31"/>
      <c r="C795" s="31"/>
      <c r="D795" s="31"/>
      <c r="E795" s="31"/>
      <c r="F795" s="31"/>
      <c r="G795" s="31"/>
      <c r="H795" s="31"/>
      <c r="I795" s="97"/>
      <c r="J795" s="31"/>
      <c r="K795" s="31"/>
      <c r="L795" s="31"/>
      <c r="M795" s="31"/>
      <c r="N795" s="31"/>
      <c r="O795" s="31"/>
      <c r="P795" s="31"/>
      <c r="Q795" s="31"/>
      <c r="S795" s="31"/>
      <c r="T795" s="31"/>
      <c r="U795" s="31"/>
      <c r="V795" s="31"/>
      <c r="W795" s="31"/>
      <c r="X795" s="31"/>
      <c r="Y795" s="31"/>
      <c r="Z795" s="31"/>
      <c r="AA795" s="31"/>
      <c r="AB795" s="31"/>
      <c r="AC795" s="31"/>
      <c r="AD795" s="31"/>
      <c r="AE795" s="31"/>
      <c r="AF795" s="31"/>
      <c r="AG795" s="31"/>
      <c r="AH795" s="31"/>
      <c r="AI795" s="31"/>
    </row>
    <row r="796" spans="1:35">
      <c r="A796" s="31"/>
      <c r="B796" s="31"/>
      <c r="C796" s="31"/>
      <c r="D796" s="31"/>
      <c r="E796" s="31"/>
      <c r="F796" s="31"/>
      <c r="G796" s="31"/>
      <c r="H796" s="31"/>
      <c r="I796" s="97"/>
      <c r="J796" s="31"/>
      <c r="K796" s="31"/>
      <c r="L796" s="31"/>
      <c r="M796" s="31"/>
      <c r="N796" s="31"/>
      <c r="O796" s="31"/>
      <c r="P796" s="31"/>
      <c r="Q796" s="31"/>
      <c r="S796" s="31"/>
      <c r="T796" s="31"/>
      <c r="U796" s="31"/>
      <c r="V796" s="31"/>
      <c r="W796" s="31"/>
      <c r="X796" s="31"/>
      <c r="Y796" s="31"/>
      <c r="Z796" s="31"/>
      <c r="AA796" s="31"/>
      <c r="AB796" s="31"/>
      <c r="AC796" s="31"/>
      <c r="AD796" s="31"/>
      <c r="AE796" s="31"/>
      <c r="AF796" s="31"/>
      <c r="AG796" s="31"/>
      <c r="AH796" s="31"/>
      <c r="AI796" s="31"/>
    </row>
    <row r="797" spans="1:35">
      <c r="A797" s="31"/>
      <c r="B797" s="31"/>
      <c r="C797" s="31"/>
      <c r="D797" s="31"/>
      <c r="E797" s="31"/>
      <c r="F797" s="31"/>
      <c r="G797" s="31"/>
      <c r="H797" s="31"/>
      <c r="I797" s="97"/>
      <c r="J797" s="31"/>
      <c r="K797" s="31"/>
      <c r="L797" s="31"/>
      <c r="M797" s="31"/>
      <c r="N797" s="31"/>
      <c r="O797" s="31"/>
      <c r="P797" s="31"/>
      <c r="Q797" s="31"/>
      <c r="S797" s="31"/>
      <c r="T797" s="31"/>
      <c r="U797" s="31"/>
      <c r="V797" s="31"/>
      <c r="W797" s="31"/>
      <c r="X797" s="31"/>
      <c r="Y797" s="31"/>
      <c r="Z797" s="31"/>
      <c r="AA797" s="31"/>
      <c r="AB797" s="31"/>
      <c r="AC797" s="31"/>
      <c r="AD797" s="31"/>
      <c r="AE797" s="31"/>
      <c r="AF797" s="31"/>
      <c r="AG797" s="31"/>
      <c r="AH797" s="31"/>
      <c r="AI797" s="31"/>
    </row>
    <row r="798" spans="1:35">
      <c r="A798" s="31"/>
      <c r="B798" s="31"/>
      <c r="C798" s="31"/>
      <c r="D798" s="31"/>
      <c r="E798" s="31"/>
      <c r="F798" s="31"/>
      <c r="G798" s="31"/>
      <c r="H798" s="31"/>
      <c r="I798" s="97"/>
      <c r="J798" s="31"/>
      <c r="K798" s="31"/>
      <c r="L798" s="31"/>
      <c r="M798" s="31"/>
      <c r="N798" s="31"/>
      <c r="O798" s="31"/>
      <c r="P798" s="31"/>
      <c r="Q798" s="31"/>
      <c r="S798" s="31"/>
      <c r="T798" s="31"/>
      <c r="U798" s="31"/>
      <c r="V798" s="31"/>
      <c r="W798" s="31"/>
      <c r="X798" s="31"/>
      <c r="Y798" s="31"/>
      <c r="Z798" s="31"/>
      <c r="AA798" s="31"/>
      <c r="AB798" s="31"/>
      <c r="AC798" s="31"/>
      <c r="AD798" s="31"/>
      <c r="AE798" s="31"/>
      <c r="AF798" s="31"/>
      <c r="AG798" s="31"/>
      <c r="AH798" s="31"/>
      <c r="AI798" s="31"/>
    </row>
    <row r="799" spans="1:35">
      <c r="A799" s="31"/>
      <c r="B799" s="31"/>
      <c r="C799" s="31"/>
      <c r="D799" s="31"/>
      <c r="E799" s="31"/>
      <c r="F799" s="31"/>
      <c r="G799" s="31"/>
      <c r="H799" s="31"/>
      <c r="I799" s="97"/>
      <c r="J799" s="31"/>
      <c r="K799" s="31"/>
      <c r="L799" s="31"/>
      <c r="M799" s="31"/>
      <c r="N799" s="31"/>
      <c r="O799" s="31"/>
      <c r="P799" s="31"/>
      <c r="Q799" s="31"/>
      <c r="S799" s="31"/>
      <c r="T799" s="31"/>
      <c r="U799" s="31"/>
      <c r="V799" s="31"/>
      <c r="W799" s="31"/>
      <c r="X799" s="31"/>
      <c r="Y799" s="31"/>
      <c r="Z799" s="31"/>
      <c r="AA799" s="31"/>
      <c r="AB799" s="31"/>
      <c r="AC799" s="31"/>
      <c r="AD799" s="31"/>
      <c r="AE799" s="31"/>
      <c r="AF799" s="31"/>
      <c r="AG799" s="31"/>
      <c r="AH799" s="31"/>
      <c r="AI799" s="31"/>
    </row>
    <row r="800" spans="1:35">
      <c r="A800" s="31"/>
      <c r="B800" s="31"/>
      <c r="C800" s="31"/>
      <c r="D800" s="31"/>
      <c r="E800" s="31"/>
      <c r="F800" s="31"/>
      <c r="G800" s="31"/>
      <c r="H800" s="31"/>
      <c r="I800" s="97"/>
      <c r="J800" s="31"/>
      <c r="K800" s="31"/>
      <c r="L800" s="31"/>
      <c r="M800" s="31"/>
      <c r="N800" s="31"/>
      <c r="O800" s="31"/>
      <c r="P800" s="31"/>
      <c r="Q800" s="31"/>
      <c r="S800" s="31"/>
      <c r="T800" s="31"/>
      <c r="U800" s="31"/>
      <c r="V800" s="31"/>
      <c r="W800" s="31"/>
      <c r="X800" s="31"/>
      <c r="Y800" s="31"/>
      <c r="Z800" s="31"/>
      <c r="AA800" s="31"/>
      <c r="AB800" s="31"/>
      <c r="AC800" s="31"/>
      <c r="AD800" s="31"/>
      <c r="AE800" s="31"/>
      <c r="AF800" s="31"/>
      <c r="AG800" s="31"/>
      <c r="AH800" s="31"/>
      <c r="AI800" s="31"/>
    </row>
    <row r="801" spans="1:35">
      <c r="A801" s="31"/>
      <c r="B801" s="31"/>
      <c r="C801" s="31"/>
      <c r="D801" s="31"/>
      <c r="E801" s="31"/>
      <c r="F801" s="31"/>
      <c r="G801" s="31"/>
      <c r="H801" s="31"/>
      <c r="I801" s="97"/>
      <c r="J801" s="31"/>
      <c r="K801" s="31"/>
      <c r="L801" s="31"/>
      <c r="M801" s="31"/>
      <c r="N801" s="31"/>
      <c r="O801" s="31"/>
      <c r="P801" s="31"/>
      <c r="Q801" s="31"/>
      <c r="S801" s="31"/>
      <c r="T801" s="31"/>
      <c r="U801" s="31"/>
      <c r="V801" s="31"/>
      <c r="W801" s="31"/>
      <c r="X801" s="31"/>
      <c r="Y801" s="31"/>
      <c r="Z801" s="31"/>
      <c r="AA801" s="31"/>
      <c r="AB801" s="31"/>
      <c r="AC801" s="31"/>
      <c r="AD801" s="31"/>
      <c r="AE801" s="31"/>
      <c r="AF801" s="31"/>
      <c r="AG801" s="31"/>
      <c r="AH801" s="31"/>
      <c r="AI801" s="31"/>
    </row>
    <row r="802" spans="1:35">
      <c r="A802" s="31"/>
      <c r="B802" s="31"/>
      <c r="C802" s="31"/>
      <c r="D802" s="31"/>
      <c r="E802" s="31"/>
      <c r="F802" s="31"/>
      <c r="G802" s="31"/>
      <c r="H802" s="31"/>
      <c r="I802" s="97"/>
      <c r="J802" s="31"/>
      <c r="K802" s="31"/>
      <c r="L802" s="31"/>
      <c r="M802" s="31"/>
      <c r="N802" s="31"/>
      <c r="O802" s="31"/>
      <c r="P802" s="31"/>
      <c r="Q802" s="31"/>
      <c r="S802" s="31"/>
      <c r="T802" s="31"/>
      <c r="U802" s="31"/>
      <c r="V802" s="31"/>
      <c r="W802" s="31"/>
      <c r="X802" s="31"/>
      <c r="Y802" s="31"/>
      <c r="Z802" s="31"/>
      <c r="AA802" s="31"/>
      <c r="AB802" s="31"/>
      <c r="AC802" s="31"/>
      <c r="AD802" s="31"/>
      <c r="AE802" s="31"/>
      <c r="AF802" s="31"/>
      <c r="AG802" s="31"/>
      <c r="AH802" s="31"/>
      <c r="AI802" s="31"/>
    </row>
    <row r="803" spans="1:35">
      <c r="A803" s="31"/>
      <c r="B803" s="31"/>
      <c r="C803" s="31"/>
      <c r="D803" s="31"/>
      <c r="E803" s="31"/>
      <c r="F803" s="31"/>
      <c r="G803" s="31"/>
      <c r="H803" s="31"/>
      <c r="I803" s="97"/>
      <c r="J803" s="31"/>
      <c r="K803" s="31"/>
      <c r="L803" s="31"/>
      <c r="M803" s="31"/>
      <c r="N803" s="31"/>
      <c r="O803" s="31"/>
      <c r="P803" s="31"/>
      <c r="Q803" s="31"/>
      <c r="S803" s="31"/>
      <c r="T803" s="31"/>
      <c r="U803" s="31"/>
      <c r="V803" s="31"/>
      <c r="W803" s="31"/>
      <c r="X803" s="31"/>
      <c r="Y803" s="31"/>
      <c r="Z803" s="31"/>
      <c r="AA803" s="31"/>
      <c r="AB803" s="31"/>
      <c r="AC803" s="31"/>
      <c r="AD803" s="31"/>
      <c r="AE803" s="31"/>
      <c r="AF803" s="31"/>
      <c r="AG803" s="31"/>
      <c r="AH803" s="31"/>
      <c r="AI803" s="31"/>
    </row>
    <row r="804" spans="1:35">
      <c r="A804" s="31"/>
      <c r="B804" s="31"/>
      <c r="C804" s="31"/>
      <c r="D804" s="31"/>
      <c r="E804" s="31"/>
      <c r="F804" s="31"/>
      <c r="G804" s="31"/>
      <c r="H804" s="31"/>
      <c r="I804" s="97"/>
      <c r="J804" s="31"/>
      <c r="K804" s="31"/>
      <c r="L804" s="31"/>
      <c r="M804" s="31"/>
      <c r="N804" s="31"/>
      <c r="O804" s="31"/>
      <c r="P804" s="31"/>
      <c r="Q804" s="31"/>
      <c r="S804" s="31"/>
      <c r="T804" s="31"/>
      <c r="U804" s="31"/>
      <c r="V804" s="31"/>
      <c r="W804" s="31"/>
      <c r="X804" s="31"/>
      <c r="Y804" s="31"/>
      <c r="Z804" s="31"/>
      <c r="AA804" s="31"/>
      <c r="AB804" s="31"/>
      <c r="AC804" s="31"/>
      <c r="AD804" s="31"/>
      <c r="AE804" s="31"/>
      <c r="AF804" s="31"/>
      <c r="AG804" s="31"/>
      <c r="AH804" s="31"/>
      <c r="AI804" s="31"/>
    </row>
    <row r="805" spans="1:35">
      <c r="A805" s="31"/>
      <c r="B805" s="31"/>
      <c r="C805" s="31"/>
      <c r="D805" s="31"/>
      <c r="E805" s="31"/>
      <c r="F805" s="31"/>
      <c r="G805" s="31"/>
      <c r="H805" s="31"/>
      <c r="I805" s="97"/>
      <c r="J805" s="31"/>
      <c r="K805" s="31"/>
      <c r="L805" s="31"/>
      <c r="M805" s="31"/>
      <c r="N805" s="31"/>
      <c r="O805" s="31"/>
      <c r="P805" s="31"/>
      <c r="Q805" s="31"/>
      <c r="S805" s="31"/>
      <c r="T805" s="31"/>
      <c r="U805" s="31"/>
      <c r="V805" s="31"/>
      <c r="W805" s="31"/>
      <c r="X805" s="31"/>
      <c r="Y805" s="31"/>
      <c r="Z805" s="31"/>
      <c r="AA805" s="31"/>
      <c r="AB805" s="31"/>
      <c r="AC805" s="31"/>
      <c r="AD805" s="31"/>
      <c r="AE805" s="31"/>
      <c r="AF805" s="31"/>
      <c r="AG805" s="31"/>
      <c r="AH805" s="31"/>
      <c r="AI805" s="31"/>
    </row>
    <row r="806" spans="1:35">
      <c r="A806" s="31"/>
      <c r="B806" s="31"/>
      <c r="C806" s="31"/>
      <c r="D806" s="31"/>
      <c r="E806" s="31"/>
      <c r="F806" s="31"/>
      <c r="G806" s="31"/>
      <c r="H806" s="31"/>
      <c r="I806" s="97"/>
      <c r="J806" s="31"/>
      <c r="K806" s="31"/>
      <c r="L806" s="31"/>
      <c r="M806" s="31"/>
      <c r="N806" s="31"/>
      <c r="O806" s="31"/>
      <c r="P806" s="31"/>
      <c r="Q806" s="31"/>
      <c r="S806" s="31"/>
      <c r="T806" s="31"/>
      <c r="U806" s="31"/>
      <c r="V806" s="31"/>
      <c r="W806" s="31"/>
      <c r="X806" s="31"/>
      <c r="Y806" s="31"/>
      <c r="Z806" s="31"/>
      <c r="AA806" s="31"/>
      <c r="AB806" s="31"/>
      <c r="AC806" s="31"/>
      <c r="AD806" s="31"/>
      <c r="AE806" s="31"/>
      <c r="AF806" s="31"/>
      <c r="AG806" s="31"/>
      <c r="AH806" s="31"/>
      <c r="AI806" s="31"/>
    </row>
    <row r="807" spans="1:35">
      <c r="A807" s="31"/>
      <c r="B807" s="31"/>
      <c r="C807" s="31"/>
      <c r="D807" s="31"/>
      <c r="E807" s="31"/>
      <c r="F807" s="31"/>
      <c r="G807" s="31"/>
      <c r="H807" s="31"/>
      <c r="I807" s="97"/>
      <c r="J807" s="31"/>
      <c r="K807" s="31"/>
      <c r="L807" s="31"/>
      <c r="M807" s="31"/>
      <c r="N807" s="31"/>
      <c r="O807" s="31"/>
      <c r="P807" s="31"/>
      <c r="Q807" s="31"/>
      <c r="S807" s="31"/>
      <c r="T807" s="31"/>
      <c r="U807" s="31"/>
      <c r="V807" s="31"/>
      <c r="W807" s="31"/>
      <c r="X807" s="31"/>
      <c r="Y807" s="31"/>
      <c r="Z807" s="31"/>
      <c r="AA807" s="31"/>
      <c r="AB807" s="31"/>
      <c r="AC807" s="31"/>
      <c r="AD807" s="31"/>
      <c r="AE807" s="31"/>
      <c r="AF807" s="31"/>
      <c r="AG807" s="31"/>
      <c r="AH807" s="31"/>
      <c r="AI807" s="31"/>
    </row>
    <row r="808" spans="1:35">
      <c r="A808" s="31"/>
      <c r="B808" s="31"/>
      <c r="C808" s="31"/>
      <c r="D808" s="31"/>
      <c r="E808" s="31"/>
      <c r="F808" s="31"/>
      <c r="G808" s="31"/>
      <c r="H808" s="31"/>
      <c r="I808" s="97"/>
      <c r="J808" s="31"/>
      <c r="K808" s="31"/>
      <c r="L808" s="31"/>
      <c r="M808" s="31"/>
      <c r="N808" s="31"/>
      <c r="O808" s="31"/>
      <c r="P808" s="31"/>
      <c r="Q808" s="31"/>
      <c r="S808" s="31"/>
      <c r="T808" s="31"/>
      <c r="U808" s="31"/>
      <c r="V808" s="31"/>
      <c r="W808" s="31"/>
      <c r="X808" s="31"/>
      <c r="Y808" s="31"/>
      <c r="Z808" s="31"/>
      <c r="AA808" s="31"/>
      <c r="AB808" s="31"/>
      <c r="AC808" s="31"/>
      <c r="AD808" s="31"/>
      <c r="AE808" s="31"/>
      <c r="AF808" s="31"/>
      <c r="AG808" s="31"/>
      <c r="AH808" s="31"/>
      <c r="AI808" s="31"/>
    </row>
    <row r="809" spans="1:35">
      <c r="A809" s="31"/>
      <c r="B809" s="31"/>
      <c r="C809" s="31"/>
      <c r="D809" s="31"/>
      <c r="E809" s="31"/>
      <c r="F809" s="31"/>
      <c r="G809" s="31"/>
      <c r="H809" s="31"/>
      <c r="I809" s="97"/>
      <c r="J809" s="31"/>
      <c r="K809" s="31"/>
      <c r="L809" s="31"/>
      <c r="M809" s="31"/>
      <c r="N809" s="31"/>
      <c r="O809" s="31"/>
      <c r="P809" s="31"/>
      <c r="Q809" s="31"/>
      <c r="S809" s="31"/>
      <c r="T809" s="31"/>
      <c r="U809" s="31"/>
      <c r="V809" s="31"/>
      <c r="W809" s="31"/>
      <c r="X809" s="31"/>
      <c r="Y809" s="31"/>
      <c r="Z809" s="31"/>
      <c r="AA809" s="31"/>
      <c r="AB809" s="31"/>
      <c r="AC809" s="31"/>
      <c r="AD809" s="31"/>
      <c r="AE809" s="31"/>
      <c r="AF809" s="31"/>
      <c r="AG809" s="31"/>
      <c r="AH809" s="31"/>
      <c r="AI809" s="31"/>
    </row>
    <row r="810" spans="1:35">
      <c r="A810" s="31"/>
      <c r="B810" s="31"/>
      <c r="C810" s="31"/>
      <c r="D810" s="31"/>
      <c r="E810" s="31"/>
      <c r="F810" s="31"/>
      <c r="G810" s="31"/>
      <c r="H810" s="31"/>
      <c r="I810" s="97"/>
      <c r="J810" s="31"/>
      <c r="K810" s="31"/>
      <c r="L810" s="31"/>
      <c r="M810" s="31"/>
      <c r="N810" s="31"/>
      <c r="O810" s="31"/>
      <c r="P810" s="31"/>
      <c r="Q810" s="31"/>
      <c r="S810" s="31"/>
      <c r="T810" s="31"/>
      <c r="U810" s="31"/>
      <c r="V810" s="31"/>
      <c r="W810" s="31"/>
      <c r="X810" s="31"/>
      <c r="Y810" s="31"/>
      <c r="Z810" s="31"/>
      <c r="AA810" s="31"/>
      <c r="AB810" s="31"/>
      <c r="AC810" s="31"/>
      <c r="AD810" s="31"/>
      <c r="AE810" s="31"/>
      <c r="AF810" s="31"/>
      <c r="AG810" s="31"/>
      <c r="AH810" s="31"/>
      <c r="AI810" s="31"/>
    </row>
    <row r="811" spans="1:35">
      <c r="A811" s="31"/>
      <c r="B811" s="31"/>
      <c r="C811" s="31"/>
      <c r="D811" s="31"/>
      <c r="E811" s="31"/>
      <c r="F811" s="31"/>
      <c r="G811" s="31"/>
      <c r="H811" s="31"/>
      <c r="I811" s="97"/>
      <c r="J811" s="31"/>
      <c r="K811" s="31"/>
      <c r="L811" s="31"/>
      <c r="M811" s="31"/>
      <c r="N811" s="31"/>
      <c r="O811" s="31"/>
      <c r="P811" s="31"/>
      <c r="Q811" s="31"/>
      <c r="S811" s="31"/>
      <c r="T811" s="31"/>
      <c r="U811" s="31"/>
      <c r="V811" s="31"/>
      <c r="W811" s="31"/>
      <c r="X811" s="31"/>
      <c r="Y811" s="31"/>
      <c r="Z811" s="31"/>
      <c r="AA811" s="31"/>
      <c r="AB811" s="31"/>
      <c r="AC811" s="31"/>
      <c r="AD811" s="31"/>
      <c r="AE811" s="31"/>
      <c r="AF811" s="31"/>
      <c r="AG811" s="31"/>
      <c r="AH811" s="31"/>
      <c r="AI811" s="31"/>
    </row>
    <row r="812" spans="1:35">
      <c r="A812" s="31"/>
      <c r="B812" s="31"/>
      <c r="C812" s="31"/>
      <c r="D812" s="31"/>
      <c r="E812" s="31"/>
      <c r="F812" s="31"/>
      <c r="G812" s="31"/>
      <c r="H812" s="31"/>
      <c r="I812" s="97"/>
      <c r="J812" s="31"/>
      <c r="K812" s="31"/>
      <c r="L812" s="31"/>
      <c r="M812" s="31"/>
      <c r="N812" s="31"/>
      <c r="O812" s="31"/>
      <c r="P812" s="31"/>
      <c r="Q812" s="31"/>
      <c r="S812" s="31"/>
      <c r="T812" s="31"/>
      <c r="U812" s="31"/>
      <c r="V812" s="31"/>
      <c r="W812" s="31"/>
      <c r="X812" s="31"/>
      <c r="Y812" s="31"/>
      <c r="Z812" s="31"/>
      <c r="AA812" s="31"/>
      <c r="AB812" s="31"/>
      <c r="AC812" s="31"/>
      <c r="AD812" s="31"/>
      <c r="AE812" s="31"/>
      <c r="AF812" s="31"/>
      <c r="AG812" s="31"/>
      <c r="AH812" s="31"/>
      <c r="AI812" s="31"/>
    </row>
    <row r="813" spans="1:35">
      <c r="A813" s="31"/>
      <c r="B813" s="31"/>
      <c r="C813" s="31"/>
      <c r="D813" s="31"/>
      <c r="E813" s="31"/>
      <c r="F813" s="31"/>
      <c r="G813" s="31"/>
      <c r="H813" s="31"/>
      <c r="I813" s="97"/>
      <c r="J813" s="31"/>
      <c r="K813" s="31"/>
      <c r="L813" s="31"/>
      <c r="M813" s="31"/>
      <c r="N813" s="31"/>
      <c r="O813" s="31"/>
      <c r="P813" s="31"/>
      <c r="Q813" s="31"/>
      <c r="S813" s="31"/>
      <c r="T813" s="31"/>
      <c r="U813" s="31"/>
      <c r="V813" s="31"/>
      <c r="W813" s="31"/>
      <c r="X813" s="31"/>
      <c r="Y813" s="31"/>
      <c r="Z813" s="31"/>
      <c r="AA813" s="31"/>
      <c r="AB813" s="31"/>
      <c r="AC813" s="31"/>
      <c r="AD813" s="31"/>
      <c r="AE813" s="31"/>
      <c r="AF813" s="31"/>
      <c r="AG813" s="31"/>
      <c r="AH813" s="31"/>
      <c r="AI813" s="31"/>
    </row>
    <row r="814" spans="1:35">
      <c r="A814" s="31"/>
      <c r="B814" s="31"/>
      <c r="C814" s="31"/>
      <c r="D814" s="31"/>
      <c r="E814" s="31"/>
      <c r="F814" s="31"/>
      <c r="G814" s="31"/>
      <c r="H814" s="31"/>
      <c r="I814" s="97"/>
      <c r="J814" s="31"/>
      <c r="K814" s="31"/>
      <c r="L814" s="31"/>
      <c r="M814" s="31"/>
      <c r="N814" s="31"/>
      <c r="O814" s="31"/>
      <c r="P814" s="31"/>
      <c r="Q814" s="31"/>
      <c r="S814" s="31"/>
      <c r="T814" s="31"/>
      <c r="U814" s="31"/>
      <c r="V814" s="31"/>
      <c r="W814" s="31"/>
      <c r="X814" s="31"/>
      <c r="Y814" s="31"/>
      <c r="Z814" s="31"/>
      <c r="AA814" s="31"/>
      <c r="AB814" s="31"/>
      <c r="AC814" s="31"/>
      <c r="AD814" s="31"/>
      <c r="AE814" s="31"/>
      <c r="AF814" s="31"/>
      <c r="AG814" s="31"/>
      <c r="AH814" s="31"/>
      <c r="AI814" s="31"/>
    </row>
    <row r="815" spans="1:35">
      <c r="A815" s="31"/>
      <c r="B815" s="31"/>
      <c r="C815" s="31"/>
      <c r="D815" s="31"/>
      <c r="E815" s="31"/>
      <c r="F815" s="31"/>
      <c r="G815" s="31"/>
      <c r="H815" s="31"/>
      <c r="I815" s="97"/>
      <c r="J815" s="31"/>
      <c r="K815" s="31"/>
      <c r="L815" s="31"/>
      <c r="M815" s="31"/>
      <c r="N815" s="31"/>
      <c r="O815" s="31"/>
      <c r="P815" s="31"/>
      <c r="Q815" s="31"/>
      <c r="S815" s="31"/>
      <c r="T815" s="31"/>
      <c r="U815" s="31"/>
      <c r="V815" s="31"/>
      <c r="W815" s="31"/>
      <c r="X815" s="31"/>
      <c r="Y815" s="31"/>
      <c r="Z815" s="31"/>
      <c r="AA815" s="31"/>
      <c r="AB815" s="31"/>
      <c r="AC815" s="31"/>
      <c r="AD815" s="31"/>
      <c r="AE815" s="31"/>
      <c r="AF815" s="31"/>
      <c r="AG815" s="31"/>
      <c r="AH815" s="31"/>
      <c r="AI815" s="31"/>
    </row>
    <row r="816" spans="1:35">
      <c r="A816" s="31"/>
      <c r="B816" s="31"/>
      <c r="C816" s="31"/>
      <c r="D816" s="31"/>
      <c r="E816" s="31"/>
      <c r="F816" s="31"/>
      <c r="G816" s="31"/>
      <c r="H816" s="31"/>
      <c r="I816" s="97"/>
      <c r="J816" s="31"/>
      <c r="K816" s="31"/>
      <c r="L816" s="31"/>
      <c r="M816" s="31"/>
      <c r="N816" s="31"/>
      <c r="O816" s="31"/>
      <c r="P816" s="31"/>
      <c r="Q816" s="31"/>
      <c r="S816" s="31"/>
      <c r="T816" s="31"/>
      <c r="U816" s="31"/>
      <c r="V816" s="31"/>
      <c r="W816" s="31"/>
      <c r="X816" s="31"/>
      <c r="Y816" s="31"/>
      <c r="Z816" s="31"/>
      <c r="AA816" s="31"/>
      <c r="AB816" s="31"/>
      <c r="AC816" s="31"/>
      <c r="AD816" s="31"/>
      <c r="AE816" s="31"/>
      <c r="AF816" s="31"/>
      <c r="AG816" s="31"/>
      <c r="AH816" s="31"/>
      <c r="AI816" s="31"/>
    </row>
    <row r="817" spans="1:35">
      <c r="A817" s="31"/>
      <c r="B817" s="31"/>
      <c r="C817" s="31"/>
      <c r="D817" s="31"/>
      <c r="E817" s="31"/>
      <c r="F817" s="31"/>
      <c r="G817" s="31"/>
      <c r="H817" s="31"/>
      <c r="I817" s="97"/>
      <c r="J817" s="31"/>
      <c r="K817" s="31"/>
      <c r="L817" s="31"/>
      <c r="M817" s="31"/>
      <c r="N817" s="31"/>
      <c r="O817" s="31"/>
      <c r="P817" s="31"/>
      <c r="Q817" s="31"/>
      <c r="S817" s="31"/>
      <c r="T817" s="31"/>
      <c r="U817" s="31"/>
      <c r="V817" s="31"/>
      <c r="W817" s="31"/>
      <c r="X817" s="31"/>
      <c r="Y817" s="31"/>
      <c r="Z817" s="31"/>
      <c r="AA817" s="31"/>
      <c r="AB817" s="31"/>
      <c r="AC817" s="31"/>
      <c r="AD817" s="31"/>
      <c r="AE817" s="31"/>
      <c r="AF817" s="31"/>
      <c r="AG817" s="31"/>
      <c r="AH817" s="31"/>
      <c r="AI817" s="31"/>
    </row>
    <row r="818" spans="1:35">
      <c r="A818" s="31"/>
      <c r="B818" s="31"/>
      <c r="C818" s="31"/>
      <c r="D818" s="31"/>
      <c r="E818" s="31"/>
      <c r="F818" s="31"/>
      <c r="G818" s="31"/>
      <c r="H818" s="31"/>
      <c r="I818" s="97"/>
      <c r="J818" s="31"/>
      <c r="K818" s="31"/>
      <c r="L818" s="31"/>
      <c r="M818" s="31"/>
      <c r="N818" s="31"/>
      <c r="O818" s="31"/>
      <c r="P818" s="31"/>
      <c r="Q818" s="31"/>
      <c r="S818" s="31"/>
      <c r="T818" s="31"/>
      <c r="U818" s="31"/>
      <c r="V818" s="31"/>
      <c r="W818" s="31"/>
      <c r="X818" s="31"/>
      <c r="Y818" s="31"/>
      <c r="Z818" s="31"/>
      <c r="AA818" s="31"/>
      <c r="AB818" s="31"/>
      <c r="AC818" s="31"/>
      <c r="AD818" s="31"/>
      <c r="AE818" s="31"/>
      <c r="AF818" s="31"/>
      <c r="AG818" s="31"/>
      <c r="AH818" s="31"/>
      <c r="AI818" s="31"/>
    </row>
    <row r="819" spans="1:35">
      <c r="A819" s="31"/>
      <c r="B819" s="31"/>
      <c r="C819" s="31"/>
      <c r="D819" s="31"/>
      <c r="E819" s="31"/>
      <c r="F819" s="31"/>
      <c r="G819" s="31"/>
      <c r="H819" s="31"/>
      <c r="I819" s="97"/>
      <c r="J819" s="31"/>
      <c r="K819" s="31"/>
      <c r="L819" s="31"/>
      <c r="M819" s="31"/>
      <c r="N819" s="31"/>
      <c r="O819" s="31"/>
      <c r="P819" s="31"/>
      <c r="Q819" s="31"/>
      <c r="S819" s="31"/>
      <c r="T819" s="31"/>
      <c r="U819" s="31"/>
      <c r="V819" s="31"/>
      <c r="W819" s="31"/>
      <c r="X819" s="31"/>
      <c r="Y819" s="31"/>
      <c r="Z819" s="31"/>
      <c r="AA819" s="31"/>
      <c r="AB819" s="31"/>
      <c r="AC819" s="31"/>
      <c r="AD819" s="31"/>
      <c r="AE819" s="31"/>
      <c r="AF819" s="31"/>
      <c r="AG819" s="31"/>
      <c r="AH819" s="31"/>
      <c r="AI819" s="31"/>
    </row>
    <row r="820" spans="1:35">
      <c r="A820" s="31"/>
      <c r="B820" s="31"/>
      <c r="C820" s="31"/>
      <c r="D820" s="31"/>
      <c r="E820" s="31"/>
      <c r="F820" s="31"/>
      <c r="G820" s="31"/>
      <c r="H820" s="31"/>
      <c r="I820" s="97"/>
      <c r="J820" s="31"/>
      <c r="K820" s="31"/>
      <c r="L820" s="31"/>
      <c r="M820" s="31"/>
      <c r="N820" s="31"/>
      <c r="O820" s="31"/>
      <c r="P820" s="31"/>
      <c r="Q820" s="31"/>
      <c r="S820" s="31"/>
      <c r="T820" s="31"/>
      <c r="U820" s="31"/>
      <c r="V820" s="31"/>
      <c r="W820" s="31"/>
      <c r="X820" s="31"/>
      <c r="Y820" s="31"/>
      <c r="Z820" s="31"/>
      <c r="AA820" s="31"/>
      <c r="AB820" s="31"/>
      <c r="AC820" s="31"/>
      <c r="AD820" s="31"/>
      <c r="AE820" s="31"/>
      <c r="AF820" s="31"/>
      <c r="AG820" s="31"/>
      <c r="AH820" s="31"/>
      <c r="AI820" s="31"/>
    </row>
    <row r="821" spans="1:35">
      <c r="A821" s="31"/>
      <c r="B821" s="31"/>
      <c r="C821" s="31"/>
      <c r="D821" s="31"/>
      <c r="E821" s="31"/>
      <c r="F821" s="31"/>
      <c r="G821" s="31"/>
      <c r="H821" s="31"/>
      <c r="I821" s="97"/>
      <c r="J821" s="31"/>
      <c r="K821" s="31"/>
      <c r="L821" s="31"/>
      <c r="M821" s="31"/>
      <c r="N821" s="31"/>
      <c r="O821" s="31"/>
      <c r="P821" s="31"/>
      <c r="Q821" s="31"/>
      <c r="S821" s="31"/>
      <c r="T821" s="31"/>
      <c r="U821" s="31"/>
      <c r="V821" s="31"/>
      <c r="W821" s="31"/>
      <c r="X821" s="31"/>
      <c r="Y821" s="31"/>
      <c r="Z821" s="31"/>
      <c r="AA821" s="31"/>
      <c r="AB821" s="31"/>
      <c r="AC821" s="31"/>
      <c r="AD821" s="31"/>
      <c r="AE821" s="31"/>
      <c r="AF821" s="31"/>
      <c r="AG821" s="31"/>
      <c r="AH821" s="31"/>
      <c r="AI821" s="31"/>
    </row>
    <row r="822" spans="1:35">
      <c r="A822" s="31"/>
      <c r="B822" s="31"/>
      <c r="C822" s="31"/>
      <c r="D822" s="31"/>
      <c r="E822" s="31"/>
      <c r="F822" s="31"/>
      <c r="G822" s="31"/>
      <c r="H822" s="31"/>
      <c r="I822" s="97"/>
      <c r="J822" s="31"/>
      <c r="K822" s="31"/>
      <c r="L822" s="31"/>
      <c r="M822" s="31"/>
      <c r="N822" s="31"/>
      <c r="O822" s="31"/>
      <c r="P822" s="31"/>
      <c r="Q822" s="31"/>
      <c r="S822" s="31"/>
      <c r="T822" s="31"/>
      <c r="U822" s="31"/>
      <c r="V822" s="31"/>
      <c r="W822" s="31"/>
      <c r="X822" s="31"/>
      <c r="Y822" s="31"/>
      <c r="Z822" s="31"/>
      <c r="AA822" s="31"/>
      <c r="AB822" s="31"/>
      <c r="AC822" s="31"/>
      <c r="AD822" s="31"/>
      <c r="AE822" s="31"/>
      <c r="AF822" s="31"/>
      <c r="AG822" s="31"/>
      <c r="AH822" s="31"/>
      <c r="AI822" s="31"/>
    </row>
    <row r="823" spans="1:35">
      <c r="A823" s="31"/>
      <c r="B823" s="31"/>
      <c r="C823" s="31"/>
      <c r="D823" s="31"/>
      <c r="E823" s="31"/>
      <c r="F823" s="31"/>
      <c r="G823" s="31"/>
      <c r="H823" s="31"/>
      <c r="I823" s="97"/>
      <c r="J823" s="31"/>
      <c r="K823" s="31"/>
      <c r="L823" s="31"/>
      <c r="M823" s="31"/>
      <c r="N823" s="31"/>
      <c r="O823" s="31"/>
      <c r="P823" s="31"/>
      <c r="Q823" s="31"/>
      <c r="S823" s="31"/>
      <c r="T823" s="31"/>
      <c r="U823" s="31"/>
      <c r="V823" s="31"/>
      <c r="W823" s="31"/>
      <c r="X823" s="31"/>
      <c r="Y823" s="31"/>
      <c r="Z823" s="31"/>
      <c r="AA823" s="31"/>
      <c r="AB823" s="31"/>
      <c r="AC823" s="31"/>
      <c r="AD823" s="31"/>
      <c r="AE823" s="31"/>
      <c r="AF823" s="31"/>
      <c r="AG823" s="31"/>
      <c r="AH823" s="31"/>
      <c r="AI823" s="31"/>
    </row>
    <row r="824" spans="1:35">
      <c r="A824" s="31"/>
      <c r="B824" s="31"/>
      <c r="C824" s="31"/>
      <c r="D824" s="31"/>
      <c r="E824" s="31"/>
      <c r="F824" s="31"/>
      <c r="G824" s="31"/>
      <c r="H824" s="31"/>
      <c r="I824" s="97"/>
      <c r="J824" s="31"/>
      <c r="K824" s="31"/>
      <c r="L824" s="31"/>
      <c r="M824" s="31"/>
      <c r="N824" s="31"/>
      <c r="O824" s="31"/>
      <c r="P824" s="31"/>
      <c r="Q824" s="31"/>
      <c r="S824" s="31"/>
      <c r="T824" s="31"/>
      <c r="U824" s="31"/>
      <c r="V824" s="31"/>
      <c r="W824" s="31"/>
      <c r="X824" s="31"/>
      <c r="Y824" s="31"/>
      <c r="Z824" s="31"/>
      <c r="AA824" s="31"/>
      <c r="AB824" s="31"/>
      <c r="AC824" s="31"/>
      <c r="AD824" s="31"/>
      <c r="AE824" s="31"/>
      <c r="AF824" s="31"/>
      <c r="AG824" s="31"/>
      <c r="AH824" s="31"/>
      <c r="AI824" s="31"/>
    </row>
    <row r="825" spans="1:35">
      <c r="A825" s="31"/>
      <c r="B825" s="31"/>
      <c r="C825" s="31"/>
      <c r="D825" s="31"/>
      <c r="E825" s="31"/>
      <c r="F825" s="31"/>
      <c r="G825" s="31"/>
      <c r="H825" s="31"/>
      <c r="I825" s="97"/>
      <c r="J825" s="31"/>
      <c r="K825" s="31"/>
      <c r="L825" s="31"/>
      <c r="M825" s="31"/>
      <c r="N825" s="31"/>
      <c r="O825" s="31"/>
      <c r="P825" s="31"/>
      <c r="Q825" s="31"/>
      <c r="S825" s="31"/>
      <c r="T825" s="31"/>
      <c r="U825" s="31"/>
      <c r="V825" s="31"/>
      <c r="W825" s="31"/>
      <c r="X825" s="31"/>
      <c r="Y825" s="31"/>
      <c r="Z825" s="31"/>
      <c r="AA825" s="31"/>
      <c r="AB825" s="31"/>
      <c r="AC825" s="31"/>
      <c r="AD825" s="31"/>
      <c r="AE825" s="31"/>
      <c r="AF825" s="31"/>
      <c r="AG825" s="31"/>
      <c r="AH825" s="31"/>
      <c r="AI825" s="31"/>
    </row>
    <row r="826" spans="1:35">
      <c r="A826" s="31"/>
      <c r="B826" s="31"/>
      <c r="C826" s="31"/>
      <c r="D826" s="31"/>
      <c r="E826" s="31"/>
      <c r="F826" s="31"/>
      <c r="G826" s="31"/>
      <c r="H826" s="31"/>
      <c r="I826" s="97"/>
      <c r="J826" s="31"/>
      <c r="K826" s="31"/>
      <c r="L826" s="31"/>
      <c r="M826" s="31"/>
      <c r="N826" s="31"/>
      <c r="O826" s="31"/>
      <c r="P826" s="31"/>
      <c r="Q826" s="31"/>
      <c r="S826" s="31"/>
      <c r="T826" s="31"/>
      <c r="U826" s="31"/>
      <c r="V826" s="31"/>
      <c r="W826" s="31"/>
      <c r="X826" s="31"/>
      <c r="Y826" s="31"/>
      <c r="Z826" s="31"/>
      <c r="AA826" s="31"/>
      <c r="AB826" s="31"/>
      <c r="AC826" s="31"/>
      <c r="AD826" s="31"/>
      <c r="AE826" s="31"/>
      <c r="AF826" s="31"/>
      <c r="AG826" s="31"/>
      <c r="AH826" s="31"/>
      <c r="AI826" s="31"/>
    </row>
    <row r="827" spans="1:35">
      <c r="A827" s="31"/>
      <c r="B827" s="31"/>
      <c r="C827" s="31"/>
      <c r="D827" s="31"/>
      <c r="E827" s="31"/>
      <c r="F827" s="31"/>
      <c r="G827" s="31"/>
      <c r="H827" s="31"/>
      <c r="I827" s="97"/>
      <c r="J827" s="31"/>
      <c r="K827" s="31"/>
      <c r="L827" s="31"/>
      <c r="M827" s="31"/>
      <c r="N827" s="31"/>
      <c r="O827" s="31"/>
      <c r="P827" s="31"/>
      <c r="Q827" s="31"/>
      <c r="S827" s="31"/>
      <c r="T827" s="31"/>
      <c r="U827" s="31"/>
      <c r="V827" s="31"/>
      <c r="W827" s="31"/>
      <c r="X827" s="31"/>
      <c r="Y827" s="31"/>
      <c r="Z827" s="31"/>
      <c r="AA827" s="31"/>
      <c r="AB827" s="31"/>
      <c r="AC827" s="31"/>
      <c r="AD827" s="31"/>
      <c r="AE827" s="31"/>
      <c r="AF827" s="31"/>
      <c r="AG827" s="31"/>
      <c r="AH827" s="31"/>
      <c r="AI827" s="31"/>
    </row>
    <row r="828" spans="1:35">
      <c r="A828" s="31"/>
      <c r="B828" s="31"/>
      <c r="C828" s="31"/>
      <c r="D828" s="31"/>
      <c r="E828" s="31"/>
      <c r="F828" s="31"/>
      <c r="G828" s="31"/>
      <c r="H828" s="31"/>
      <c r="I828" s="97"/>
      <c r="J828" s="31"/>
      <c r="K828" s="31"/>
      <c r="L828" s="31"/>
      <c r="M828" s="31"/>
      <c r="N828" s="31"/>
      <c r="O828" s="31"/>
      <c r="P828" s="31"/>
      <c r="Q828" s="31"/>
      <c r="S828" s="31"/>
      <c r="T828" s="31"/>
      <c r="U828" s="31"/>
      <c r="V828" s="31"/>
      <c r="W828" s="31"/>
      <c r="X828" s="31"/>
      <c r="Y828" s="31"/>
      <c r="Z828" s="31"/>
      <c r="AA828" s="31"/>
      <c r="AB828" s="31"/>
      <c r="AC828" s="31"/>
      <c r="AD828" s="31"/>
      <c r="AE828" s="31"/>
      <c r="AF828" s="31"/>
      <c r="AG828" s="31"/>
      <c r="AH828" s="31"/>
      <c r="AI828" s="31"/>
    </row>
    <row r="829" spans="1:35">
      <c r="A829" s="31"/>
      <c r="B829" s="31"/>
      <c r="C829" s="31"/>
      <c r="D829" s="31"/>
      <c r="E829" s="31"/>
      <c r="F829" s="31"/>
      <c r="G829" s="31"/>
      <c r="H829" s="31"/>
      <c r="I829" s="97"/>
      <c r="J829" s="31"/>
      <c r="K829" s="31"/>
      <c r="L829" s="31"/>
      <c r="M829" s="31"/>
      <c r="N829" s="31"/>
      <c r="O829" s="31"/>
      <c r="P829" s="31"/>
      <c r="Q829" s="31"/>
      <c r="S829" s="31"/>
      <c r="T829" s="31"/>
      <c r="U829" s="31"/>
      <c r="V829" s="31"/>
      <c r="W829" s="31"/>
      <c r="X829" s="31"/>
      <c r="Y829" s="31"/>
      <c r="Z829" s="31"/>
      <c r="AA829" s="31"/>
      <c r="AB829" s="31"/>
      <c r="AC829" s="31"/>
      <c r="AD829" s="31"/>
      <c r="AE829" s="31"/>
      <c r="AF829" s="31"/>
      <c r="AG829" s="31"/>
      <c r="AH829" s="31"/>
      <c r="AI829" s="31"/>
    </row>
    <row r="830" spans="1:35">
      <c r="A830" s="31"/>
      <c r="B830" s="31"/>
      <c r="C830" s="31"/>
      <c r="D830" s="31"/>
      <c r="E830" s="31"/>
      <c r="F830" s="31"/>
      <c r="G830" s="31"/>
      <c r="H830" s="31"/>
      <c r="I830" s="97"/>
      <c r="J830" s="31"/>
      <c r="K830" s="31"/>
      <c r="L830" s="31"/>
      <c r="M830" s="31"/>
      <c r="N830" s="31"/>
      <c r="O830" s="31"/>
      <c r="P830" s="31"/>
      <c r="Q830" s="31"/>
      <c r="S830" s="31"/>
      <c r="T830" s="31"/>
      <c r="U830" s="31"/>
      <c r="V830" s="31"/>
      <c r="W830" s="31"/>
      <c r="X830" s="31"/>
      <c r="Y830" s="31"/>
      <c r="Z830" s="31"/>
      <c r="AA830" s="31"/>
      <c r="AB830" s="31"/>
      <c r="AC830" s="31"/>
      <c r="AD830" s="31"/>
      <c r="AE830" s="31"/>
      <c r="AF830" s="31"/>
      <c r="AG830" s="31"/>
      <c r="AH830" s="31"/>
      <c r="AI830" s="31"/>
    </row>
    <row r="831" spans="1:35">
      <c r="A831" s="31"/>
      <c r="B831" s="31"/>
      <c r="C831" s="31"/>
      <c r="D831" s="31"/>
      <c r="E831" s="31"/>
      <c r="F831" s="31"/>
      <c r="G831" s="31"/>
      <c r="H831" s="31"/>
      <c r="I831" s="97"/>
      <c r="J831" s="31"/>
      <c r="K831" s="31"/>
      <c r="L831" s="31"/>
      <c r="M831" s="31"/>
      <c r="N831" s="31"/>
      <c r="O831" s="31"/>
      <c r="P831" s="31"/>
      <c r="Q831" s="31"/>
      <c r="S831" s="31"/>
      <c r="T831" s="31"/>
      <c r="U831" s="31"/>
      <c r="V831" s="31"/>
      <c r="W831" s="31"/>
      <c r="X831" s="31"/>
      <c r="Y831" s="31"/>
      <c r="Z831" s="31"/>
      <c r="AA831" s="31"/>
      <c r="AB831" s="31"/>
      <c r="AC831" s="31"/>
      <c r="AD831" s="31"/>
      <c r="AE831" s="31"/>
      <c r="AF831" s="31"/>
      <c r="AG831" s="31"/>
      <c r="AH831" s="31"/>
      <c r="AI831" s="31"/>
    </row>
    <row r="832" spans="1:35">
      <c r="A832" s="31"/>
      <c r="B832" s="31"/>
      <c r="C832" s="31"/>
      <c r="D832" s="31"/>
      <c r="E832" s="31"/>
      <c r="F832" s="31"/>
      <c r="G832" s="31"/>
      <c r="H832" s="31"/>
      <c r="I832" s="97"/>
      <c r="J832" s="31"/>
      <c r="K832" s="31"/>
      <c r="L832" s="31"/>
      <c r="M832" s="31"/>
      <c r="N832" s="31"/>
      <c r="O832" s="31"/>
      <c r="P832" s="31"/>
      <c r="Q832" s="31"/>
      <c r="S832" s="31"/>
      <c r="T832" s="31"/>
      <c r="U832" s="31"/>
      <c r="V832" s="31"/>
      <c r="W832" s="31"/>
      <c r="X832" s="31"/>
      <c r="Y832" s="31"/>
      <c r="Z832" s="31"/>
      <c r="AA832" s="31"/>
      <c r="AB832" s="31"/>
      <c r="AC832" s="31"/>
      <c r="AD832" s="31"/>
      <c r="AE832" s="31"/>
      <c r="AF832" s="31"/>
      <c r="AG832" s="31"/>
      <c r="AH832" s="31"/>
      <c r="AI832" s="31"/>
    </row>
    <row r="833" spans="1:35">
      <c r="A833" s="31"/>
      <c r="B833" s="31"/>
      <c r="C833" s="31"/>
      <c r="D833" s="31"/>
      <c r="E833" s="31"/>
      <c r="F833" s="31"/>
      <c r="G833" s="31"/>
      <c r="H833" s="31"/>
      <c r="I833" s="97"/>
      <c r="J833" s="31"/>
      <c r="K833" s="31"/>
      <c r="L833" s="31"/>
      <c r="M833" s="31"/>
      <c r="N833" s="31"/>
      <c r="O833" s="31"/>
      <c r="P833" s="31"/>
      <c r="Q833" s="31"/>
      <c r="S833" s="31"/>
      <c r="T833" s="31"/>
      <c r="U833" s="31"/>
      <c r="V833" s="31"/>
      <c r="W833" s="31"/>
      <c r="X833" s="31"/>
      <c r="Y833" s="31"/>
      <c r="Z833" s="31"/>
      <c r="AA833" s="31"/>
      <c r="AB833" s="31"/>
      <c r="AC833" s="31"/>
      <c r="AD833" s="31"/>
      <c r="AE833" s="31"/>
      <c r="AF833" s="31"/>
      <c r="AG833" s="31"/>
      <c r="AH833" s="31"/>
      <c r="AI833" s="31"/>
    </row>
    <row r="834" spans="1:35">
      <c r="A834" s="31"/>
      <c r="B834" s="31"/>
      <c r="C834" s="31"/>
      <c r="D834" s="31"/>
      <c r="E834" s="31"/>
      <c r="F834" s="31"/>
      <c r="G834" s="31"/>
      <c r="H834" s="31"/>
      <c r="I834" s="97"/>
      <c r="J834" s="31"/>
      <c r="K834" s="31"/>
      <c r="L834" s="31"/>
      <c r="M834" s="31"/>
      <c r="N834" s="31"/>
      <c r="O834" s="31"/>
      <c r="P834" s="31"/>
      <c r="Q834" s="31"/>
      <c r="S834" s="31"/>
      <c r="T834" s="31"/>
      <c r="U834" s="31"/>
      <c r="V834" s="31"/>
      <c r="W834" s="31"/>
      <c r="X834" s="31"/>
      <c r="Y834" s="31"/>
      <c r="Z834" s="31"/>
      <c r="AA834" s="31"/>
      <c r="AB834" s="31"/>
      <c r="AC834" s="31"/>
      <c r="AD834" s="31"/>
      <c r="AE834" s="31"/>
      <c r="AF834" s="31"/>
      <c r="AG834" s="31"/>
      <c r="AH834" s="31"/>
      <c r="AI834" s="31"/>
    </row>
    <row r="835" spans="1:35">
      <c r="A835" s="31"/>
      <c r="B835" s="31"/>
      <c r="C835" s="31"/>
      <c r="D835" s="31"/>
      <c r="E835" s="31"/>
      <c r="F835" s="31"/>
      <c r="G835" s="31"/>
      <c r="H835" s="31"/>
      <c r="I835" s="97"/>
      <c r="J835" s="31"/>
      <c r="K835" s="31"/>
      <c r="L835" s="31"/>
      <c r="M835" s="31"/>
      <c r="N835" s="31"/>
      <c r="O835" s="31"/>
      <c r="P835" s="31"/>
      <c r="Q835" s="31"/>
      <c r="S835" s="31"/>
      <c r="T835" s="31"/>
      <c r="U835" s="31"/>
      <c r="V835" s="31"/>
      <c r="W835" s="31"/>
      <c r="X835" s="31"/>
      <c r="Y835" s="31"/>
      <c r="Z835" s="31"/>
      <c r="AA835" s="31"/>
      <c r="AB835" s="31"/>
      <c r="AC835" s="31"/>
      <c r="AD835" s="31"/>
      <c r="AE835" s="31"/>
      <c r="AF835" s="31"/>
      <c r="AG835" s="31"/>
      <c r="AH835" s="31"/>
      <c r="AI835" s="31"/>
    </row>
    <row r="836" spans="1:35">
      <c r="A836" s="31"/>
      <c r="B836" s="31"/>
      <c r="C836" s="31"/>
      <c r="D836" s="31"/>
      <c r="E836" s="31"/>
      <c r="F836" s="31"/>
      <c r="G836" s="31"/>
      <c r="H836" s="31"/>
      <c r="I836" s="97"/>
      <c r="J836" s="31"/>
      <c r="K836" s="31"/>
      <c r="L836" s="31"/>
      <c r="M836" s="31"/>
      <c r="N836" s="31"/>
      <c r="O836" s="31"/>
      <c r="P836" s="31"/>
      <c r="Q836" s="31"/>
      <c r="S836" s="31"/>
      <c r="T836" s="31"/>
      <c r="U836" s="31"/>
      <c r="V836" s="31"/>
      <c r="W836" s="31"/>
      <c r="X836" s="31"/>
      <c r="Y836" s="31"/>
      <c r="Z836" s="31"/>
      <c r="AA836" s="31"/>
      <c r="AB836" s="31"/>
      <c r="AC836" s="31"/>
      <c r="AD836" s="31"/>
      <c r="AE836" s="31"/>
      <c r="AF836" s="31"/>
      <c r="AG836" s="31"/>
      <c r="AH836" s="31"/>
      <c r="AI836" s="31"/>
    </row>
    <row r="837" spans="1:35">
      <c r="A837" s="31"/>
      <c r="B837" s="31"/>
      <c r="C837" s="31"/>
      <c r="D837" s="31"/>
      <c r="E837" s="31"/>
      <c r="F837" s="31"/>
      <c r="G837" s="31"/>
      <c r="H837" s="31"/>
      <c r="I837" s="97"/>
      <c r="J837" s="31"/>
      <c r="K837" s="31"/>
      <c r="L837" s="31"/>
      <c r="M837" s="31"/>
      <c r="N837" s="31"/>
      <c r="O837" s="31"/>
      <c r="P837" s="31"/>
      <c r="Q837" s="31"/>
      <c r="S837" s="31"/>
      <c r="T837" s="31"/>
      <c r="U837" s="31"/>
      <c r="V837" s="31"/>
      <c r="W837" s="31"/>
      <c r="X837" s="31"/>
      <c r="Y837" s="31"/>
      <c r="Z837" s="31"/>
      <c r="AA837" s="31"/>
      <c r="AB837" s="31"/>
      <c r="AC837" s="31"/>
      <c r="AD837" s="31"/>
      <c r="AE837" s="31"/>
      <c r="AF837" s="31"/>
      <c r="AG837" s="31"/>
      <c r="AH837" s="31"/>
      <c r="AI837" s="31"/>
    </row>
    <row r="838" spans="1:35">
      <c r="A838" s="31"/>
      <c r="B838" s="31"/>
      <c r="C838" s="31"/>
      <c r="D838" s="31"/>
      <c r="E838" s="31"/>
      <c r="F838" s="31"/>
      <c r="G838" s="31"/>
      <c r="H838" s="31"/>
      <c r="I838" s="97"/>
      <c r="J838" s="31"/>
      <c r="K838" s="31"/>
      <c r="L838" s="31"/>
      <c r="M838" s="31"/>
      <c r="N838" s="31"/>
      <c r="O838" s="31"/>
      <c r="P838" s="31"/>
      <c r="Q838" s="31"/>
      <c r="S838" s="31"/>
      <c r="T838" s="31"/>
      <c r="U838" s="31"/>
      <c r="V838" s="31"/>
      <c r="W838" s="31"/>
      <c r="X838" s="31"/>
      <c r="Y838" s="31"/>
      <c r="Z838" s="31"/>
      <c r="AA838" s="31"/>
      <c r="AB838" s="31"/>
      <c r="AC838" s="31"/>
      <c r="AD838" s="31"/>
      <c r="AE838" s="31"/>
      <c r="AF838" s="31"/>
      <c r="AG838" s="31"/>
      <c r="AH838" s="31"/>
      <c r="AI838" s="31"/>
    </row>
    <row r="839" spans="1:35">
      <c r="A839" s="31"/>
      <c r="B839" s="31"/>
      <c r="C839" s="31"/>
      <c r="D839" s="31"/>
      <c r="E839" s="31"/>
      <c r="F839" s="31"/>
      <c r="G839" s="31"/>
      <c r="H839" s="31"/>
      <c r="I839" s="97"/>
      <c r="J839" s="31"/>
      <c r="K839" s="31"/>
      <c r="L839" s="31"/>
      <c r="M839" s="31"/>
      <c r="N839" s="31"/>
      <c r="O839" s="31"/>
      <c r="P839" s="31"/>
      <c r="Q839" s="31"/>
      <c r="S839" s="31"/>
      <c r="T839" s="31"/>
      <c r="U839" s="31"/>
      <c r="V839" s="31"/>
      <c r="W839" s="31"/>
      <c r="X839" s="31"/>
      <c r="Y839" s="31"/>
      <c r="Z839" s="31"/>
      <c r="AA839" s="31"/>
      <c r="AB839" s="31"/>
      <c r="AC839" s="31"/>
      <c r="AD839" s="31"/>
      <c r="AE839" s="31"/>
      <c r="AF839" s="31"/>
      <c r="AG839" s="31"/>
      <c r="AH839" s="31"/>
      <c r="AI839" s="31"/>
    </row>
    <row r="840" spans="1:35">
      <c r="A840" s="31"/>
      <c r="B840" s="31"/>
      <c r="C840" s="31"/>
      <c r="D840" s="31"/>
      <c r="E840" s="31"/>
      <c r="F840" s="31"/>
      <c r="G840" s="31"/>
      <c r="H840" s="31"/>
      <c r="I840" s="97"/>
      <c r="J840" s="31"/>
      <c r="K840" s="31"/>
      <c r="L840" s="31"/>
      <c r="M840" s="31"/>
      <c r="N840" s="31"/>
      <c r="O840" s="31"/>
      <c r="P840" s="31"/>
      <c r="Q840" s="31"/>
      <c r="S840" s="31"/>
      <c r="T840" s="31"/>
      <c r="U840" s="31"/>
      <c r="V840" s="31"/>
      <c r="W840" s="31"/>
      <c r="X840" s="31"/>
      <c r="Y840" s="31"/>
      <c r="Z840" s="31"/>
      <c r="AA840" s="31"/>
      <c r="AB840" s="31"/>
      <c r="AC840" s="31"/>
      <c r="AD840" s="31"/>
      <c r="AE840" s="31"/>
      <c r="AF840" s="31"/>
      <c r="AG840" s="31"/>
      <c r="AH840" s="31"/>
      <c r="AI840" s="31"/>
    </row>
    <row r="841" spans="1:35">
      <c r="A841" s="31"/>
      <c r="B841" s="31"/>
      <c r="C841" s="31"/>
      <c r="D841" s="31"/>
      <c r="E841" s="31"/>
      <c r="F841" s="31"/>
      <c r="G841" s="31"/>
      <c r="H841" s="31"/>
      <c r="I841" s="97"/>
      <c r="J841" s="31"/>
      <c r="K841" s="31"/>
      <c r="L841" s="31"/>
      <c r="M841" s="31"/>
      <c r="N841" s="31"/>
      <c r="O841" s="31"/>
      <c r="P841" s="31"/>
      <c r="Q841" s="31"/>
      <c r="S841" s="31"/>
      <c r="T841" s="31"/>
      <c r="U841" s="31"/>
      <c r="V841" s="31"/>
      <c r="W841" s="31"/>
      <c r="X841" s="31"/>
      <c r="Y841" s="31"/>
      <c r="Z841" s="31"/>
      <c r="AA841" s="31"/>
      <c r="AB841" s="31"/>
      <c r="AC841" s="31"/>
      <c r="AD841" s="31"/>
      <c r="AE841" s="31"/>
      <c r="AF841" s="31"/>
      <c r="AG841" s="31"/>
      <c r="AH841" s="31"/>
      <c r="AI841" s="31"/>
    </row>
    <row r="842" spans="1:35">
      <c r="A842" s="31"/>
      <c r="B842" s="31"/>
      <c r="C842" s="31"/>
      <c r="D842" s="31"/>
      <c r="E842" s="31"/>
      <c r="F842" s="31"/>
      <c r="G842" s="31"/>
      <c r="H842" s="31"/>
      <c r="I842" s="97"/>
      <c r="J842" s="31"/>
      <c r="K842" s="31"/>
      <c r="L842" s="31"/>
      <c r="M842" s="31"/>
      <c r="N842" s="31"/>
      <c r="O842" s="31"/>
      <c r="P842" s="31"/>
      <c r="Q842" s="31"/>
      <c r="S842" s="31"/>
      <c r="T842" s="31"/>
      <c r="U842" s="31"/>
      <c r="V842" s="31"/>
      <c r="W842" s="31"/>
      <c r="X842" s="31"/>
      <c r="Y842" s="31"/>
      <c r="Z842" s="31"/>
      <c r="AA842" s="31"/>
      <c r="AB842" s="31"/>
      <c r="AC842" s="31"/>
      <c r="AD842" s="31"/>
      <c r="AE842" s="31"/>
      <c r="AF842" s="31"/>
      <c r="AG842" s="31"/>
      <c r="AH842" s="31"/>
      <c r="AI842" s="31"/>
    </row>
    <row r="843" spans="1:35">
      <c r="A843" s="31"/>
      <c r="B843" s="31"/>
      <c r="C843" s="31"/>
      <c r="D843" s="31"/>
      <c r="E843" s="31"/>
      <c r="F843" s="31"/>
      <c r="G843" s="31"/>
      <c r="H843" s="31"/>
      <c r="I843" s="97"/>
      <c r="J843" s="31"/>
      <c r="K843" s="31"/>
      <c r="L843" s="31"/>
      <c r="M843" s="31"/>
      <c r="N843" s="31"/>
      <c r="O843" s="31"/>
      <c r="P843" s="31"/>
      <c r="Q843" s="31"/>
      <c r="S843" s="31"/>
      <c r="T843" s="31"/>
      <c r="U843" s="31"/>
      <c r="V843" s="31"/>
      <c r="W843" s="31"/>
      <c r="X843" s="31"/>
      <c r="Y843" s="31"/>
      <c r="Z843" s="31"/>
      <c r="AA843" s="31"/>
      <c r="AB843" s="31"/>
      <c r="AC843" s="31"/>
      <c r="AD843" s="31"/>
      <c r="AE843" s="31"/>
      <c r="AF843" s="31"/>
      <c r="AG843" s="31"/>
      <c r="AH843" s="31"/>
      <c r="AI843" s="31"/>
    </row>
    <row r="844" spans="1:35">
      <c r="A844" s="31"/>
      <c r="B844" s="31"/>
      <c r="C844" s="31"/>
      <c r="D844" s="31"/>
      <c r="E844" s="31"/>
      <c r="F844" s="31"/>
      <c r="G844" s="31"/>
      <c r="H844" s="31"/>
      <c r="I844" s="97"/>
      <c r="J844" s="31"/>
      <c r="K844" s="31"/>
      <c r="L844" s="31"/>
      <c r="M844" s="31"/>
      <c r="N844" s="31"/>
      <c r="O844" s="31"/>
      <c r="P844" s="31"/>
      <c r="Q844" s="31"/>
      <c r="S844" s="31"/>
      <c r="T844" s="31"/>
      <c r="U844" s="31"/>
      <c r="V844" s="31"/>
      <c r="W844" s="31"/>
      <c r="X844" s="31"/>
      <c r="Y844" s="31"/>
      <c r="Z844" s="31"/>
      <c r="AA844" s="31"/>
      <c r="AB844" s="31"/>
      <c r="AC844" s="31"/>
      <c r="AD844" s="31"/>
      <c r="AE844" s="31"/>
      <c r="AF844" s="31"/>
      <c r="AG844" s="31"/>
      <c r="AH844" s="31"/>
      <c r="AI844" s="31"/>
    </row>
    <row r="845" spans="1:35">
      <c r="A845" s="31"/>
      <c r="B845" s="31"/>
      <c r="C845" s="31"/>
      <c r="D845" s="31"/>
      <c r="E845" s="31"/>
      <c r="F845" s="31"/>
      <c r="G845" s="31"/>
      <c r="H845" s="31"/>
      <c r="I845" s="97"/>
      <c r="J845" s="31"/>
      <c r="K845" s="31"/>
      <c r="L845" s="31"/>
      <c r="M845" s="31"/>
      <c r="N845" s="31"/>
      <c r="O845" s="31"/>
      <c r="P845" s="31"/>
      <c r="Q845" s="31"/>
      <c r="S845" s="31"/>
      <c r="T845" s="31"/>
      <c r="U845" s="31"/>
      <c r="V845" s="31"/>
      <c r="W845" s="31"/>
      <c r="X845" s="31"/>
      <c r="Y845" s="31"/>
      <c r="Z845" s="31"/>
      <c r="AA845" s="31"/>
      <c r="AB845" s="31"/>
      <c r="AC845" s="31"/>
      <c r="AD845" s="31"/>
      <c r="AE845" s="31"/>
      <c r="AF845" s="31"/>
      <c r="AG845" s="31"/>
      <c r="AH845" s="31"/>
      <c r="AI845" s="31"/>
    </row>
    <row r="846" spans="1:35">
      <c r="A846" s="31"/>
      <c r="B846" s="31"/>
      <c r="C846" s="31"/>
      <c r="D846" s="31"/>
      <c r="E846" s="31"/>
      <c r="F846" s="31"/>
      <c r="G846" s="31"/>
      <c r="H846" s="31"/>
      <c r="I846" s="97"/>
      <c r="J846" s="31"/>
      <c r="K846" s="31"/>
      <c r="L846" s="31"/>
      <c r="M846" s="31"/>
      <c r="N846" s="31"/>
      <c r="O846" s="31"/>
      <c r="P846" s="31"/>
      <c r="Q846" s="31"/>
      <c r="S846" s="31"/>
      <c r="T846" s="31"/>
      <c r="U846" s="31"/>
      <c r="V846" s="31"/>
      <c r="W846" s="31"/>
      <c r="X846" s="31"/>
      <c r="Y846" s="31"/>
      <c r="Z846" s="31"/>
      <c r="AA846" s="31"/>
      <c r="AB846" s="31"/>
      <c r="AC846" s="31"/>
      <c r="AD846" s="31"/>
      <c r="AE846" s="31"/>
      <c r="AF846" s="31"/>
      <c r="AG846" s="31"/>
      <c r="AH846" s="31"/>
      <c r="AI846" s="31"/>
    </row>
    <row r="847" spans="1:35">
      <c r="A847" s="31"/>
      <c r="B847" s="31"/>
      <c r="C847" s="31"/>
      <c r="D847" s="31"/>
      <c r="E847" s="31"/>
      <c r="F847" s="31"/>
      <c r="G847" s="31"/>
      <c r="H847" s="31"/>
      <c r="I847" s="97"/>
      <c r="J847" s="31"/>
      <c r="K847" s="31"/>
      <c r="L847" s="31"/>
      <c r="M847" s="31"/>
      <c r="N847" s="31"/>
      <c r="O847" s="31"/>
      <c r="P847" s="31"/>
      <c r="Q847" s="31"/>
      <c r="S847" s="31"/>
      <c r="T847" s="31"/>
      <c r="U847" s="31"/>
      <c r="V847" s="31"/>
      <c r="W847" s="31"/>
      <c r="X847" s="31"/>
      <c r="Y847" s="31"/>
      <c r="Z847" s="31"/>
      <c r="AA847" s="31"/>
      <c r="AB847" s="31"/>
      <c r="AC847" s="31"/>
      <c r="AD847" s="31"/>
      <c r="AE847" s="31"/>
      <c r="AF847" s="31"/>
      <c r="AG847" s="31"/>
      <c r="AH847" s="31"/>
      <c r="AI847" s="31"/>
    </row>
    <row r="848" spans="1:35">
      <c r="A848" s="31"/>
      <c r="B848" s="31"/>
      <c r="C848" s="31"/>
      <c r="D848" s="31"/>
      <c r="E848" s="31"/>
      <c r="F848" s="31"/>
      <c r="G848" s="31"/>
      <c r="H848" s="31"/>
      <c r="I848" s="97"/>
      <c r="J848" s="31"/>
      <c r="K848" s="31"/>
      <c r="L848" s="31"/>
      <c r="M848" s="31"/>
      <c r="N848" s="31"/>
      <c r="O848" s="31"/>
      <c r="P848" s="31"/>
      <c r="Q848" s="31"/>
      <c r="S848" s="31"/>
      <c r="T848" s="31"/>
      <c r="U848" s="31"/>
      <c r="V848" s="31"/>
      <c r="W848" s="31"/>
      <c r="X848" s="31"/>
      <c r="Y848" s="31"/>
      <c r="Z848" s="31"/>
      <c r="AA848" s="31"/>
      <c r="AB848" s="31"/>
      <c r="AC848" s="31"/>
      <c r="AD848" s="31"/>
      <c r="AE848" s="31"/>
      <c r="AF848" s="31"/>
      <c r="AG848" s="31"/>
      <c r="AH848" s="31"/>
      <c r="AI848" s="31"/>
    </row>
    <row r="849" spans="1:35">
      <c r="A849" s="31"/>
      <c r="B849" s="31"/>
      <c r="C849" s="31"/>
      <c r="D849" s="31"/>
      <c r="E849" s="31"/>
      <c r="F849" s="31"/>
      <c r="G849" s="31"/>
      <c r="H849" s="31"/>
      <c r="I849" s="97"/>
      <c r="J849" s="31"/>
      <c r="K849" s="31"/>
      <c r="L849" s="31"/>
      <c r="M849" s="31"/>
      <c r="N849" s="31"/>
      <c r="O849" s="31"/>
      <c r="P849" s="31"/>
      <c r="Q849" s="31"/>
      <c r="S849" s="31"/>
      <c r="T849" s="31"/>
      <c r="U849" s="31"/>
      <c r="V849" s="31"/>
      <c r="W849" s="31"/>
      <c r="X849" s="31"/>
      <c r="Y849" s="31"/>
      <c r="Z849" s="31"/>
      <c r="AA849" s="31"/>
      <c r="AB849" s="31"/>
      <c r="AC849" s="31"/>
      <c r="AD849" s="31"/>
      <c r="AE849" s="31"/>
      <c r="AF849" s="31"/>
      <c r="AG849" s="31"/>
      <c r="AH849" s="31"/>
      <c r="AI849" s="31"/>
    </row>
    <row r="850" spans="1:35">
      <c r="A850" s="31"/>
      <c r="B850" s="31"/>
      <c r="C850" s="31"/>
      <c r="D850" s="31"/>
      <c r="E850" s="31"/>
      <c r="F850" s="31"/>
      <c r="G850" s="31"/>
      <c r="H850" s="31"/>
      <c r="I850" s="97"/>
      <c r="J850" s="31"/>
      <c r="K850" s="31"/>
      <c r="L850" s="31"/>
      <c r="M850" s="31"/>
      <c r="N850" s="31"/>
      <c r="O850" s="31"/>
      <c r="P850" s="31"/>
      <c r="Q850" s="31"/>
      <c r="S850" s="31"/>
      <c r="T850" s="31"/>
      <c r="U850" s="31"/>
      <c r="V850" s="31"/>
      <c r="W850" s="31"/>
      <c r="X850" s="31"/>
      <c r="Y850" s="31"/>
      <c r="Z850" s="31"/>
      <c r="AA850" s="31"/>
      <c r="AB850" s="31"/>
      <c r="AC850" s="31"/>
      <c r="AD850" s="31"/>
      <c r="AE850" s="31"/>
      <c r="AF850" s="31"/>
      <c r="AG850" s="31"/>
      <c r="AH850" s="31"/>
      <c r="AI850" s="31"/>
    </row>
    <row r="851" spans="1:35">
      <c r="A851" s="31"/>
      <c r="B851" s="31"/>
      <c r="C851" s="31"/>
      <c r="D851" s="31"/>
      <c r="E851" s="31"/>
      <c r="F851" s="31"/>
      <c r="G851" s="31"/>
      <c r="H851" s="31"/>
      <c r="I851" s="97"/>
      <c r="J851" s="31"/>
      <c r="K851" s="31"/>
      <c r="L851" s="31"/>
      <c r="M851" s="31"/>
      <c r="N851" s="31"/>
      <c r="O851" s="31"/>
      <c r="P851" s="31"/>
      <c r="Q851" s="31"/>
      <c r="S851" s="31"/>
      <c r="T851" s="31"/>
      <c r="U851" s="31"/>
      <c r="V851" s="31"/>
      <c r="W851" s="31"/>
      <c r="X851" s="31"/>
      <c r="Y851" s="31"/>
      <c r="Z851" s="31"/>
      <c r="AA851" s="31"/>
      <c r="AB851" s="31"/>
      <c r="AC851" s="31"/>
      <c r="AD851" s="31"/>
      <c r="AE851" s="31"/>
      <c r="AF851" s="31"/>
      <c r="AG851" s="31"/>
      <c r="AH851" s="31"/>
      <c r="AI851" s="31"/>
    </row>
    <row r="852" spans="1:35">
      <c r="A852" s="31"/>
      <c r="B852" s="31"/>
      <c r="C852" s="31"/>
      <c r="D852" s="31"/>
      <c r="E852" s="31"/>
      <c r="F852" s="31"/>
      <c r="G852" s="31"/>
      <c r="H852" s="31"/>
      <c r="I852" s="97"/>
      <c r="J852" s="31"/>
      <c r="K852" s="31"/>
      <c r="L852" s="31"/>
      <c r="M852" s="31"/>
      <c r="N852" s="31"/>
      <c r="O852" s="31"/>
      <c r="P852" s="31"/>
      <c r="Q852" s="31"/>
      <c r="S852" s="31"/>
      <c r="T852" s="31"/>
      <c r="U852" s="31"/>
      <c r="V852" s="31"/>
      <c r="W852" s="31"/>
      <c r="X852" s="31"/>
      <c r="Y852" s="31"/>
      <c r="Z852" s="31"/>
      <c r="AA852" s="31"/>
      <c r="AB852" s="31"/>
      <c r="AC852" s="31"/>
      <c r="AD852" s="31"/>
      <c r="AE852" s="31"/>
      <c r="AF852" s="31"/>
      <c r="AG852" s="31"/>
      <c r="AH852" s="31"/>
      <c r="AI852" s="31"/>
    </row>
    <row r="853" spans="1:35">
      <c r="A853" s="31"/>
      <c r="B853" s="31"/>
      <c r="C853" s="31"/>
      <c r="D853" s="31"/>
      <c r="E853" s="31"/>
      <c r="F853" s="31"/>
      <c r="G853" s="31"/>
      <c r="H853" s="31"/>
      <c r="I853" s="97"/>
      <c r="J853" s="31"/>
      <c r="K853" s="31"/>
      <c r="L853" s="31"/>
      <c r="M853" s="31"/>
      <c r="N853" s="31"/>
      <c r="O853" s="31"/>
      <c r="P853" s="31"/>
      <c r="Q853" s="31"/>
      <c r="S853" s="31"/>
      <c r="T853" s="31"/>
      <c r="U853" s="31"/>
      <c r="V853" s="31"/>
      <c r="W853" s="31"/>
      <c r="X853" s="31"/>
      <c r="Y853" s="31"/>
      <c r="Z853" s="31"/>
      <c r="AA853" s="31"/>
      <c r="AB853" s="31"/>
      <c r="AC853" s="31"/>
      <c r="AD853" s="31"/>
      <c r="AE853" s="31"/>
      <c r="AF853" s="31"/>
      <c r="AG853" s="31"/>
      <c r="AH853" s="31"/>
      <c r="AI853" s="31"/>
    </row>
    <row r="854" spans="1:35">
      <c r="A854" s="31"/>
      <c r="B854" s="31"/>
      <c r="C854" s="31"/>
      <c r="D854" s="31"/>
      <c r="E854" s="31"/>
      <c r="F854" s="31"/>
      <c r="G854" s="31"/>
      <c r="H854" s="31"/>
      <c r="I854" s="97"/>
      <c r="J854" s="31"/>
      <c r="K854" s="31"/>
      <c r="L854" s="31"/>
      <c r="M854" s="31"/>
      <c r="N854" s="31"/>
      <c r="O854" s="31"/>
      <c r="P854" s="31"/>
      <c r="Q854" s="31"/>
      <c r="S854" s="31"/>
      <c r="T854" s="31"/>
      <c r="U854" s="31"/>
      <c r="V854" s="31"/>
      <c r="W854" s="31"/>
      <c r="X854" s="31"/>
      <c r="Y854" s="31"/>
      <c r="Z854" s="31"/>
      <c r="AA854" s="31"/>
      <c r="AB854" s="31"/>
      <c r="AC854" s="31"/>
      <c r="AD854" s="31"/>
      <c r="AE854" s="31"/>
      <c r="AF854" s="31"/>
      <c r="AG854" s="31"/>
      <c r="AH854" s="31"/>
      <c r="AI854" s="31"/>
    </row>
    <row r="855" spans="1:35">
      <c r="A855" s="31"/>
      <c r="B855" s="31"/>
      <c r="C855" s="31"/>
      <c r="D855" s="31"/>
      <c r="E855" s="31"/>
      <c r="F855" s="31"/>
      <c r="G855" s="31"/>
      <c r="H855" s="31"/>
      <c r="I855" s="97"/>
      <c r="J855" s="31"/>
      <c r="K855" s="31"/>
      <c r="L855" s="31"/>
      <c r="M855" s="31"/>
      <c r="N855" s="31"/>
      <c r="O855" s="31"/>
      <c r="P855" s="31"/>
      <c r="Q855" s="31"/>
      <c r="S855" s="31"/>
      <c r="T855" s="31"/>
      <c r="U855" s="31"/>
      <c r="V855" s="31"/>
      <c r="W855" s="31"/>
      <c r="X855" s="31"/>
      <c r="Y855" s="31"/>
      <c r="Z855" s="31"/>
      <c r="AA855" s="31"/>
      <c r="AB855" s="31"/>
      <c r="AC855" s="31"/>
      <c r="AD855" s="31"/>
      <c r="AE855" s="31"/>
      <c r="AF855" s="31"/>
      <c r="AG855" s="31"/>
      <c r="AH855" s="31"/>
      <c r="AI855" s="31"/>
    </row>
    <row r="856" spans="1:35">
      <c r="A856" s="31"/>
      <c r="B856" s="31"/>
      <c r="C856" s="31"/>
      <c r="D856" s="31"/>
      <c r="E856" s="31"/>
      <c r="F856" s="31"/>
      <c r="G856" s="31"/>
      <c r="H856" s="31"/>
      <c r="I856" s="97"/>
      <c r="J856" s="31"/>
      <c r="K856" s="31"/>
      <c r="L856" s="31"/>
      <c r="M856" s="31"/>
      <c r="N856" s="31"/>
      <c r="O856" s="31"/>
      <c r="P856" s="31"/>
      <c r="Q856" s="31"/>
      <c r="S856" s="31"/>
      <c r="T856" s="31"/>
      <c r="U856" s="31"/>
      <c r="V856" s="31"/>
      <c r="W856" s="31"/>
      <c r="X856" s="31"/>
      <c r="Y856" s="31"/>
      <c r="Z856" s="31"/>
      <c r="AA856" s="31"/>
      <c r="AB856" s="31"/>
      <c r="AC856" s="31"/>
      <c r="AD856" s="31"/>
      <c r="AE856" s="31"/>
      <c r="AF856" s="31"/>
      <c r="AG856" s="31"/>
      <c r="AH856" s="31"/>
      <c r="AI856" s="31"/>
    </row>
    <row r="857" spans="1:35">
      <c r="A857" s="31"/>
      <c r="B857" s="31"/>
      <c r="C857" s="31"/>
      <c r="D857" s="31"/>
      <c r="E857" s="31"/>
      <c r="F857" s="31"/>
      <c r="G857" s="31"/>
      <c r="H857" s="31"/>
      <c r="I857" s="97"/>
      <c r="J857" s="31"/>
      <c r="K857" s="31"/>
      <c r="L857" s="31"/>
      <c r="M857" s="31"/>
      <c r="N857" s="31"/>
      <c r="O857" s="31"/>
      <c r="P857" s="31"/>
      <c r="Q857" s="31"/>
      <c r="S857" s="31"/>
      <c r="T857" s="31"/>
      <c r="U857" s="31"/>
      <c r="V857" s="31"/>
      <c r="W857" s="31"/>
      <c r="X857" s="31"/>
      <c r="Y857" s="31"/>
      <c r="Z857" s="31"/>
      <c r="AA857" s="31"/>
      <c r="AB857" s="31"/>
      <c r="AC857" s="31"/>
      <c r="AD857" s="31"/>
      <c r="AE857" s="31"/>
      <c r="AF857" s="31"/>
      <c r="AG857" s="31"/>
      <c r="AH857" s="31"/>
      <c r="AI857" s="31"/>
    </row>
    <row r="858" spans="1:35">
      <c r="A858" s="31"/>
      <c r="B858" s="31"/>
      <c r="C858" s="31"/>
      <c r="D858" s="31"/>
      <c r="E858" s="31"/>
      <c r="F858" s="31"/>
      <c r="G858" s="31"/>
      <c r="H858" s="31"/>
      <c r="I858" s="97"/>
      <c r="J858" s="31"/>
      <c r="K858" s="31"/>
      <c r="L858" s="31"/>
      <c r="M858" s="31"/>
      <c r="N858" s="31"/>
      <c r="O858" s="31"/>
      <c r="P858" s="31"/>
      <c r="Q858" s="31"/>
      <c r="S858" s="31"/>
      <c r="T858" s="31"/>
      <c r="U858" s="31"/>
      <c r="V858" s="31"/>
      <c r="W858" s="31"/>
      <c r="X858" s="31"/>
      <c r="Y858" s="31"/>
      <c r="Z858" s="31"/>
      <c r="AA858" s="31"/>
      <c r="AB858" s="31"/>
      <c r="AC858" s="31"/>
      <c r="AD858" s="31"/>
      <c r="AE858" s="31"/>
      <c r="AF858" s="31"/>
      <c r="AG858" s="31"/>
      <c r="AH858" s="31"/>
      <c r="AI858" s="31"/>
    </row>
    <row r="859" spans="1:35">
      <c r="A859" s="31"/>
      <c r="B859" s="31"/>
      <c r="C859" s="31"/>
      <c r="D859" s="31"/>
      <c r="E859" s="31"/>
      <c r="F859" s="31"/>
      <c r="G859" s="31"/>
      <c r="H859" s="31"/>
      <c r="I859" s="97"/>
      <c r="J859" s="31"/>
      <c r="K859" s="31"/>
      <c r="L859" s="31"/>
      <c r="M859" s="31"/>
      <c r="N859" s="31"/>
      <c r="O859" s="31"/>
      <c r="P859" s="31"/>
      <c r="Q859" s="31"/>
      <c r="S859" s="31"/>
      <c r="T859" s="31"/>
      <c r="U859" s="31"/>
      <c r="V859" s="31"/>
      <c r="W859" s="31"/>
      <c r="X859" s="31"/>
      <c r="Y859" s="31"/>
      <c r="Z859" s="31"/>
      <c r="AA859" s="31"/>
      <c r="AB859" s="31"/>
      <c r="AC859" s="31"/>
      <c r="AD859" s="31"/>
      <c r="AE859" s="31"/>
      <c r="AF859" s="31"/>
      <c r="AG859" s="31"/>
      <c r="AH859" s="31"/>
      <c r="AI859" s="31"/>
    </row>
    <row r="860" spans="1:35">
      <c r="A860" s="31"/>
      <c r="B860" s="31"/>
      <c r="C860" s="31"/>
      <c r="D860" s="31"/>
      <c r="E860" s="31"/>
      <c r="F860" s="31"/>
      <c r="G860" s="31"/>
      <c r="H860" s="31"/>
      <c r="I860" s="97"/>
      <c r="J860" s="31"/>
      <c r="K860" s="31"/>
      <c r="L860" s="31"/>
      <c r="M860" s="31"/>
      <c r="N860" s="31"/>
      <c r="O860" s="31"/>
      <c r="P860" s="31"/>
      <c r="Q860" s="31"/>
      <c r="S860" s="31"/>
      <c r="T860" s="31"/>
      <c r="U860" s="31"/>
      <c r="V860" s="31"/>
      <c r="W860" s="31"/>
      <c r="X860" s="31"/>
      <c r="Y860" s="31"/>
      <c r="Z860" s="31"/>
      <c r="AA860" s="31"/>
      <c r="AB860" s="31"/>
      <c r="AC860" s="31"/>
      <c r="AD860" s="31"/>
      <c r="AE860" s="31"/>
      <c r="AF860" s="31"/>
      <c r="AG860" s="31"/>
      <c r="AH860" s="31"/>
      <c r="AI860" s="31"/>
    </row>
    <row r="861" spans="1:35">
      <c r="A861" s="31"/>
      <c r="B861" s="31"/>
      <c r="C861" s="31"/>
      <c r="D861" s="31"/>
      <c r="E861" s="31"/>
      <c r="F861" s="31"/>
      <c r="G861" s="31"/>
      <c r="H861" s="31"/>
      <c r="I861" s="97"/>
      <c r="J861" s="31"/>
      <c r="K861" s="31"/>
      <c r="L861" s="31"/>
      <c r="M861" s="31"/>
      <c r="N861" s="31"/>
      <c r="O861" s="31"/>
      <c r="P861" s="31"/>
      <c r="Q861" s="31"/>
      <c r="S861" s="31"/>
      <c r="T861" s="31"/>
      <c r="U861" s="31"/>
      <c r="V861" s="31"/>
      <c r="W861" s="31"/>
      <c r="X861" s="31"/>
      <c r="Y861" s="31"/>
      <c r="Z861" s="31"/>
      <c r="AA861" s="31"/>
      <c r="AB861" s="31"/>
      <c r="AC861" s="31"/>
      <c r="AD861" s="31"/>
      <c r="AE861" s="31"/>
      <c r="AF861" s="31"/>
      <c r="AG861" s="31"/>
      <c r="AH861" s="31"/>
      <c r="AI861" s="31"/>
    </row>
    <row r="862" spans="1:35">
      <c r="A862" s="31"/>
      <c r="B862" s="31"/>
      <c r="C862" s="31"/>
      <c r="D862" s="31"/>
      <c r="E862" s="31"/>
      <c r="F862" s="31"/>
      <c r="G862" s="31"/>
      <c r="H862" s="31"/>
      <c r="I862" s="97"/>
      <c r="J862" s="31"/>
      <c r="K862" s="31"/>
      <c r="L862" s="31"/>
      <c r="M862" s="31"/>
      <c r="N862" s="31"/>
      <c r="O862" s="31"/>
      <c r="P862" s="31"/>
      <c r="Q862" s="31"/>
      <c r="S862" s="31"/>
      <c r="T862" s="31"/>
      <c r="U862" s="31"/>
      <c r="V862" s="31"/>
      <c r="W862" s="31"/>
      <c r="X862" s="31"/>
      <c r="Y862" s="31"/>
      <c r="Z862" s="31"/>
      <c r="AA862" s="31"/>
      <c r="AB862" s="31"/>
      <c r="AC862" s="31"/>
      <c r="AD862" s="31"/>
      <c r="AE862" s="31"/>
      <c r="AF862" s="31"/>
      <c r="AG862" s="31"/>
      <c r="AH862" s="31"/>
      <c r="AI862" s="31"/>
    </row>
    <row r="863" spans="1:35">
      <c r="A863" s="31"/>
      <c r="B863" s="31"/>
      <c r="C863" s="31"/>
      <c r="D863" s="31"/>
      <c r="E863" s="31"/>
      <c r="F863" s="31"/>
      <c r="G863" s="31"/>
      <c r="H863" s="31"/>
      <c r="I863" s="97"/>
      <c r="J863" s="31"/>
      <c r="K863" s="31"/>
      <c r="L863" s="31"/>
      <c r="M863" s="31"/>
      <c r="N863" s="31"/>
      <c r="O863" s="31"/>
      <c r="P863" s="31"/>
      <c r="Q863" s="31"/>
      <c r="S863" s="31"/>
      <c r="T863" s="31"/>
      <c r="U863" s="31"/>
      <c r="V863" s="31"/>
      <c r="W863" s="31"/>
      <c r="X863" s="31"/>
      <c r="Y863" s="31"/>
      <c r="Z863" s="31"/>
      <c r="AA863" s="31"/>
      <c r="AB863" s="31"/>
      <c r="AC863" s="31"/>
      <c r="AD863" s="31"/>
      <c r="AE863" s="31"/>
      <c r="AF863" s="31"/>
      <c r="AG863" s="31"/>
      <c r="AH863" s="31"/>
      <c r="AI863" s="31"/>
    </row>
    <row r="864" spans="1:35">
      <c r="A864" s="31"/>
      <c r="B864" s="31"/>
      <c r="C864" s="31"/>
      <c r="D864" s="31"/>
      <c r="E864" s="31"/>
      <c r="F864" s="31"/>
      <c r="G864" s="31"/>
      <c r="H864" s="31"/>
      <c r="I864" s="97"/>
      <c r="J864" s="31"/>
      <c r="K864" s="31"/>
      <c r="L864" s="31"/>
      <c r="M864" s="31"/>
      <c r="N864" s="31"/>
      <c r="O864" s="31"/>
      <c r="P864" s="31"/>
      <c r="Q864" s="31"/>
      <c r="S864" s="31"/>
      <c r="T864" s="31"/>
      <c r="U864" s="31"/>
      <c r="V864" s="31"/>
      <c r="W864" s="31"/>
      <c r="X864" s="31"/>
      <c r="Y864" s="31"/>
      <c r="Z864" s="31"/>
      <c r="AA864" s="31"/>
      <c r="AB864" s="31"/>
      <c r="AC864" s="31"/>
      <c r="AD864" s="31"/>
      <c r="AE864" s="31"/>
      <c r="AF864" s="31"/>
      <c r="AG864" s="31"/>
      <c r="AH864" s="31"/>
      <c r="AI864" s="31"/>
    </row>
    <row r="865" spans="1:35">
      <c r="A865" s="31"/>
      <c r="B865" s="31"/>
      <c r="C865" s="31"/>
      <c r="D865" s="31"/>
      <c r="E865" s="31"/>
      <c r="F865" s="31"/>
      <c r="G865" s="31"/>
      <c r="H865" s="31"/>
      <c r="I865" s="97"/>
      <c r="J865" s="31"/>
      <c r="K865" s="31"/>
      <c r="L865" s="31"/>
      <c r="M865" s="31"/>
      <c r="N865" s="31"/>
      <c r="O865" s="31"/>
      <c r="P865" s="31"/>
      <c r="Q865" s="31"/>
      <c r="S865" s="31"/>
      <c r="T865" s="31"/>
      <c r="U865" s="31"/>
      <c r="V865" s="31"/>
      <c r="W865" s="31"/>
      <c r="X865" s="31"/>
      <c r="Y865" s="31"/>
      <c r="Z865" s="31"/>
      <c r="AA865" s="31"/>
      <c r="AB865" s="31"/>
      <c r="AC865" s="31"/>
      <c r="AD865" s="31"/>
      <c r="AE865" s="31"/>
      <c r="AF865" s="31"/>
      <c r="AG865" s="31"/>
      <c r="AH865" s="31"/>
      <c r="AI865" s="31"/>
    </row>
    <row r="866" spans="1:35">
      <c r="A866" s="31"/>
      <c r="B866" s="31"/>
      <c r="C866" s="31"/>
      <c r="D866" s="31"/>
      <c r="E866" s="31"/>
      <c r="F866" s="31"/>
      <c r="G866" s="31"/>
      <c r="H866" s="31"/>
      <c r="I866" s="97"/>
      <c r="J866" s="31"/>
      <c r="K866" s="31"/>
      <c r="L866" s="31"/>
      <c r="M866" s="31"/>
      <c r="N866" s="31"/>
      <c r="O866" s="31"/>
      <c r="P866" s="31"/>
      <c r="Q866" s="31"/>
      <c r="S866" s="31"/>
      <c r="T866" s="31"/>
      <c r="U866" s="31"/>
      <c r="V866" s="31"/>
      <c r="W866" s="31"/>
      <c r="X866" s="31"/>
      <c r="Y866" s="31"/>
      <c r="Z866" s="31"/>
      <c r="AA866" s="31"/>
      <c r="AB866" s="31"/>
      <c r="AC866" s="31"/>
      <c r="AD866" s="31"/>
      <c r="AE866" s="31"/>
      <c r="AF866" s="31"/>
      <c r="AG866" s="31"/>
      <c r="AH866" s="31"/>
      <c r="AI866" s="31"/>
    </row>
    <row r="867" spans="1:35">
      <c r="A867" s="31"/>
      <c r="B867" s="31"/>
      <c r="C867" s="31"/>
      <c r="D867" s="31"/>
      <c r="E867" s="31"/>
      <c r="F867" s="31"/>
      <c r="G867" s="31"/>
      <c r="H867" s="31"/>
      <c r="I867" s="97"/>
      <c r="J867" s="31"/>
      <c r="K867" s="31"/>
      <c r="L867" s="31"/>
      <c r="M867" s="31"/>
      <c r="N867" s="31"/>
      <c r="O867" s="31"/>
      <c r="P867" s="31"/>
      <c r="Q867" s="31"/>
      <c r="S867" s="31"/>
      <c r="T867" s="31"/>
      <c r="U867" s="31"/>
      <c r="V867" s="31"/>
      <c r="W867" s="31"/>
      <c r="X867" s="31"/>
      <c r="Y867" s="31"/>
      <c r="Z867" s="31"/>
      <c r="AA867" s="31"/>
      <c r="AB867" s="31"/>
      <c r="AC867" s="31"/>
      <c r="AD867" s="31"/>
      <c r="AE867" s="31"/>
      <c r="AF867" s="31"/>
      <c r="AG867" s="31"/>
      <c r="AH867" s="31"/>
      <c r="AI867" s="31"/>
    </row>
    <row r="868" spans="1:35">
      <c r="A868" s="31"/>
      <c r="B868" s="31"/>
      <c r="C868" s="31"/>
      <c r="D868" s="31"/>
      <c r="E868" s="31"/>
      <c r="F868" s="31"/>
      <c r="G868" s="31"/>
      <c r="H868" s="31"/>
      <c r="I868" s="97"/>
      <c r="J868" s="31"/>
      <c r="K868" s="31"/>
      <c r="L868" s="31"/>
      <c r="M868" s="31"/>
      <c r="N868" s="31"/>
      <c r="O868" s="31"/>
      <c r="P868" s="31"/>
      <c r="Q868" s="31"/>
      <c r="S868" s="31"/>
      <c r="T868" s="31"/>
      <c r="U868" s="31"/>
      <c r="V868" s="31"/>
      <c r="W868" s="31"/>
      <c r="X868" s="31"/>
      <c r="Y868" s="31"/>
      <c r="Z868" s="31"/>
      <c r="AA868" s="31"/>
      <c r="AB868" s="31"/>
      <c r="AC868" s="31"/>
      <c r="AD868" s="31"/>
      <c r="AE868" s="31"/>
      <c r="AF868" s="31"/>
      <c r="AG868" s="31"/>
      <c r="AH868" s="31"/>
      <c r="AI868" s="31"/>
    </row>
    <row r="869" spans="1:35">
      <c r="A869" s="31"/>
      <c r="B869" s="31"/>
      <c r="C869" s="31"/>
      <c r="D869" s="31"/>
      <c r="E869" s="31"/>
      <c r="F869" s="31"/>
      <c r="G869" s="31"/>
      <c r="H869" s="31"/>
      <c r="I869" s="97"/>
      <c r="J869" s="31"/>
      <c r="K869" s="31"/>
      <c r="L869" s="31"/>
      <c r="M869" s="31"/>
      <c r="N869" s="31"/>
      <c r="O869" s="31"/>
      <c r="P869" s="31"/>
      <c r="Q869" s="31"/>
      <c r="S869" s="31"/>
      <c r="T869" s="31"/>
      <c r="U869" s="31"/>
      <c r="V869" s="31"/>
      <c r="W869" s="31"/>
      <c r="X869" s="31"/>
      <c r="Y869" s="31"/>
      <c r="Z869" s="31"/>
      <c r="AA869" s="31"/>
      <c r="AB869" s="31"/>
      <c r="AC869" s="31"/>
      <c r="AD869" s="31"/>
      <c r="AE869" s="31"/>
      <c r="AF869" s="31"/>
      <c r="AG869" s="31"/>
      <c r="AH869" s="31"/>
      <c r="AI869" s="31"/>
    </row>
    <row r="870" spans="1:35">
      <c r="A870" s="31"/>
      <c r="B870" s="31"/>
      <c r="C870" s="31"/>
      <c r="D870" s="31"/>
      <c r="E870" s="31"/>
      <c r="F870" s="31"/>
      <c r="G870" s="31"/>
      <c r="H870" s="31"/>
      <c r="I870" s="97"/>
      <c r="J870" s="31"/>
      <c r="K870" s="31"/>
      <c r="L870" s="31"/>
      <c r="M870" s="31"/>
      <c r="N870" s="31"/>
      <c r="O870" s="31"/>
      <c r="P870" s="31"/>
      <c r="Q870" s="31"/>
      <c r="S870" s="31"/>
      <c r="T870" s="31"/>
      <c r="U870" s="31"/>
      <c r="V870" s="31"/>
      <c r="W870" s="31"/>
      <c r="X870" s="31"/>
      <c r="Y870" s="31"/>
      <c r="Z870" s="31"/>
      <c r="AA870" s="31"/>
      <c r="AB870" s="31"/>
      <c r="AC870" s="31"/>
      <c r="AD870" s="31"/>
      <c r="AE870" s="31"/>
      <c r="AF870" s="31"/>
      <c r="AG870" s="31"/>
      <c r="AH870" s="31"/>
      <c r="AI870" s="31"/>
    </row>
    <row r="871" spans="1:35">
      <c r="A871" s="31"/>
      <c r="B871" s="31"/>
      <c r="C871" s="31"/>
      <c r="D871" s="31"/>
      <c r="E871" s="31"/>
      <c r="F871" s="31"/>
      <c r="G871" s="31"/>
      <c r="H871" s="31"/>
      <c r="I871" s="97"/>
      <c r="J871" s="31"/>
      <c r="K871" s="31"/>
      <c r="L871" s="31"/>
      <c r="M871" s="31"/>
      <c r="N871" s="31"/>
      <c r="O871" s="31"/>
      <c r="P871" s="31"/>
      <c r="Q871" s="31"/>
      <c r="S871" s="31"/>
      <c r="T871" s="31"/>
      <c r="U871" s="31"/>
      <c r="V871" s="31"/>
      <c r="W871" s="31"/>
      <c r="X871" s="31"/>
      <c r="Y871" s="31"/>
      <c r="Z871" s="31"/>
      <c r="AA871" s="31"/>
      <c r="AB871" s="31"/>
      <c r="AC871" s="31"/>
      <c r="AD871" s="31"/>
      <c r="AE871" s="31"/>
      <c r="AF871" s="31"/>
      <c r="AG871" s="31"/>
      <c r="AH871" s="31"/>
      <c r="AI871" s="31"/>
    </row>
    <row r="872" spans="1:35">
      <c r="A872" s="31"/>
      <c r="B872" s="31"/>
      <c r="C872" s="31"/>
      <c r="D872" s="31"/>
      <c r="E872" s="31"/>
      <c r="F872" s="31"/>
      <c r="G872" s="31"/>
      <c r="H872" s="31"/>
      <c r="I872" s="97"/>
      <c r="J872" s="31"/>
      <c r="K872" s="31"/>
      <c r="L872" s="31"/>
      <c r="M872" s="31"/>
      <c r="N872" s="31"/>
      <c r="O872" s="31"/>
      <c r="P872" s="31"/>
      <c r="Q872" s="31"/>
      <c r="S872" s="31"/>
      <c r="T872" s="31"/>
      <c r="U872" s="31"/>
      <c r="V872" s="31"/>
      <c r="W872" s="31"/>
      <c r="X872" s="31"/>
      <c r="Y872" s="31"/>
      <c r="Z872" s="31"/>
      <c r="AA872" s="31"/>
      <c r="AB872" s="31"/>
      <c r="AC872" s="31"/>
      <c r="AD872" s="31"/>
      <c r="AE872" s="31"/>
      <c r="AF872" s="31"/>
      <c r="AG872" s="31"/>
      <c r="AH872" s="31"/>
      <c r="AI872" s="31"/>
    </row>
    <row r="873" spans="1:35">
      <c r="A873" s="31"/>
      <c r="B873" s="31"/>
      <c r="C873" s="31"/>
      <c r="D873" s="31"/>
      <c r="E873" s="31"/>
      <c r="F873" s="31"/>
      <c r="G873" s="31"/>
      <c r="H873" s="31"/>
      <c r="I873" s="97"/>
      <c r="J873" s="31"/>
      <c r="K873" s="31"/>
      <c r="L873" s="31"/>
      <c r="M873" s="31"/>
      <c r="N873" s="31"/>
      <c r="O873" s="31"/>
      <c r="P873" s="31"/>
      <c r="Q873" s="31"/>
      <c r="S873" s="31"/>
      <c r="T873" s="31"/>
      <c r="U873" s="31"/>
      <c r="V873" s="31"/>
      <c r="W873" s="31"/>
      <c r="X873" s="31"/>
      <c r="Y873" s="31"/>
      <c r="Z873" s="31"/>
      <c r="AA873" s="31"/>
      <c r="AB873" s="31"/>
      <c r="AC873" s="31"/>
      <c r="AD873" s="31"/>
      <c r="AE873" s="31"/>
      <c r="AF873" s="31"/>
      <c r="AG873" s="31"/>
      <c r="AH873" s="31"/>
      <c r="AI873" s="31"/>
    </row>
    <row r="874" spans="1:35">
      <c r="A874" s="31"/>
      <c r="B874" s="31"/>
      <c r="C874" s="31"/>
      <c r="D874" s="31"/>
      <c r="E874" s="31"/>
      <c r="F874" s="31"/>
      <c r="G874" s="31"/>
      <c r="H874" s="31"/>
      <c r="I874" s="97"/>
      <c r="J874" s="31"/>
      <c r="K874" s="31"/>
      <c r="L874" s="31"/>
      <c r="M874" s="31"/>
      <c r="N874" s="31"/>
      <c r="O874" s="31"/>
      <c r="P874" s="31"/>
      <c r="Q874" s="31"/>
      <c r="S874" s="31"/>
      <c r="T874" s="31"/>
      <c r="U874" s="31"/>
      <c r="V874" s="31"/>
      <c r="W874" s="31"/>
      <c r="X874" s="31"/>
      <c r="Y874" s="31"/>
      <c r="Z874" s="31"/>
      <c r="AA874" s="31"/>
      <c r="AB874" s="31"/>
      <c r="AC874" s="31"/>
      <c r="AD874" s="31"/>
      <c r="AE874" s="31"/>
      <c r="AF874" s="31"/>
      <c r="AG874" s="31"/>
      <c r="AH874" s="31"/>
      <c r="AI874" s="31"/>
    </row>
    <row r="875" spans="1:35">
      <c r="A875" s="31"/>
      <c r="B875" s="31"/>
      <c r="C875" s="31"/>
      <c r="D875" s="31"/>
      <c r="E875" s="31"/>
      <c r="F875" s="31"/>
      <c r="G875" s="31"/>
      <c r="H875" s="31"/>
      <c r="I875" s="97"/>
      <c r="J875" s="31"/>
      <c r="K875" s="31"/>
      <c r="L875" s="31"/>
      <c r="M875" s="31"/>
      <c r="N875" s="31"/>
      <c r="O875" s="31"/>
      <c r="P875" s="31"/>
      <c r="Q875" s="31"/>
      <c r="S875" s="31"/>
      <c r="T875" s="31"/>
      <c r="U875" s="31"/>
      <c r="V875" s="31"/>
      <c r="W875" s="31"/>
      <c r="X875" s="31"/>
      <c r="Y875" s="31"/>
      <c r="Z875" s="31"/>
      <c r="AA875" s="31"/>
      <c r="AB875" s="31"/>
      <c r="AC875" s="31"/>
      <c r="AD875" s="31"/>
      <c r="AE875" s="31"/>
      <c r="AF875" s="31"/>
      <c r="AG875" s="31"/>
      <c r="AH875" s="31"/>
      <c r="AI875" s="31"/>
    </row>
    <row r="876" spans="1:35">
      <c r="A876" s="31"/>
      <c r="B876" s="31"/>
      <c r="C876" s="31"/>
      <c r="D876" s="31"/>
      <c r="E876" s="31"/>
      <c r="F876" s="31"/>
      <c r="G876" s="31"/>
      <c r="H876" s="31"/>
      <c r="I876" s="97"/>
      <c r="J876" s="31"/>
      <c r="K876" s="31"/>
      <c r="L876" s="31"/>
      <c r="M876" s="31"/>
      <c r="N876" s="31"/>
      <c r="O876" s="31"/>
      <c r="P876" s="31"/>
      <c r="Q876" s="31"/>
      <c r="S876" s="31"/>
      <c r="T876" s="31"/>
      <c r="U876" s="31"/>
      <c r="V876" s="31"/>
      <c r="W876" s="31"/>
      <c r="X876" s="31"/>
      <c r="Y876" s="31"/>
      <c r="Z876" s="31"/>
      <c r="AA876" s="31"/>
      <c r="AB876" s="31"/>
      <c r="AC876" s="31"/>
      <c r="AD876" s="31"/>
      <c r="AE876" s="31"/>
      <c r="AF876" s="31"/>
      <c r="AG876" s="31"/>
      <c r="AH876" s="31"/>
      <c r="AI876" s="31"/>
    </row>
    <row r="877" spans="1:35">
      <c r="A877" s="31"/>
      <c r="B877" s="31"/>
      <c r="C877" s="31"/>
      <c r="D877" s="31"/>
      <c r="E877" s="31"/>
      <c r="F877" s="31"/>
      <c r="G877" s="31"/>
      <c r="H877" s="31"/>
      <c r="I877" s="97"/>
      <c r="J877" s="31"/>
      <c r="K877" s="31"/>
      <c r="L877" s="31"/>
      <c r="M877" s="31"/>
      <c r="N877" s="31"/>
      <c r="O877" s="31"/>
      <c r="P877" s="31"/>
      <c r="Q877" s="31"/>
      <c r="S877" s="31"/>
      <c r="T877" s="31"/>
      <c r="U877" s="31"/>
      <c r="V877" s="31"/>
      <c r="W877" s="31"/>
      <c r="X877" s="31"/>
      <c r="Y877" s="31"/>
      <c r="Z877" s="31"/>
      <c r="AA877" s="31"/>
      <c r="AB877" s="31"/>
      <c r="AC877" s="31"/>
      <c r="AD877" s="31"/>
      <c r="AE877" s="31"/>
      <c r="AF877" s="31"/>
      <c r="AG877" s="31"/>
      <c r="AH877" s="31"/>
      <c r="AI877" s="31"/>
    </row>
    <row r="878" spans="1:35">
      <c r="A878" s="31"/>
      <c r="B878" s="31"/>
      <c r="C878" s="31"/>
      <c r="D878" s="31"/>
      <c r="E878" s="31"/>
      <c r="F878" s="31"/>
      <c r="G878" s="31"/>
      <c r="H878" s="31"/>
      <c r="I878" s="97"/>
      <c r="J878" s="31"/>
      <c r="K878" s="31"/>
      <c r="L878" s="31"/>
      <c r="M878" s="31"/>
      <c r="N878" s="31"/>
      <c r="O878" s="31"/>
      <c r="P878" s="31"/>
      <c r="Q878" s="31"/>
      <c r="S878" s="31"/>
      <c r="T878" s="31"/>
      <c r="U878" s="31"/>
      <c r="V878" s="31"/>
      <c r="W878" s="31"/>
      <c r="X878" s="31"/>
      <c r="Y878" s="31"/>
      <c r="Z878" s="31"/>
      <c r="AA878" s="31"/>
      <c r="AB878" s="31"/>
      <c r="AC878" s="31"/>
      <c r="AD878" s="31"/>
      <c r="AE878" s="31"/>
      <c r="AF878" s="31"/>
      <c r="AG878" s="31"/>
      <c r="AH878" s="31"/>
      <c r="AI878" s="31"/>
    </row>
    <row r="879" spans="1:35">
      <c r="A879" s="31"/>
      <c r="B879" s="31"/>
      <c r="C879" s="31"/>
      <c r="D879" s="31"/>
      <c r="E879" s="31"/>
      <c r="F879" s="31"/>
      <c r="G879" s="31"/>
      <c r="H879" s="31"/>
      <c r="I879" s="97"/>
      <c r="J879" s="31"/>
      <c r="K879" s="31"/>
      <c r="L879" s="31"/>
      <c r="M879" s="31"/>
      <c r="N879" s="31"/>
      <c r="O879" s="31"/>
      <c r="P879" s="31"/>
      <c r="Q879" s="31"/>
      <c r="S879" s="31"/>
      <c r="T879" s="31"/>
      <c r="U879" s="31"/>
      <c r="V879" s="31"/>
      <c r="W879" s="31"/>
      <c r="X879" s="31"/>
      <c r="Y879" s="31"/>
      <c r="Z879" s="31"/>
      <c r="AA879" s="31"/>
      <c r="AB879" s="31"/>
      <c r="AC879" s="31"/>
      <c r="AD879" s="31"/>
      <c r="AE879" s="31"/>
      <c r="AF879" s="31"/>
      <c r="AG879" s="31"/>
      <c r="AH879" s="31"/>
      <c r="AI879" s="31"/>
    </row>
    <row r="880" spans="1:35">
      <c r="A880" s="31"/>
      <c r="B880" s="31"/>
      <c r="C880" s="31"/>
      <c r="D880" s="31"/>
      <c r="E880" s="31"/>
      <c r="F880" s="31"/>
      <c r="G880" s="31"/>
      <c r="H880" s="31"/>
      <c r="I880" s="97"/>
      <c r="J880" s="31"/>
      <c r="K880" s="31"/>
      <c r="L880" s="31"/>
      <c r="M880" s="31"/>
      <c r="N880" s="31"/>
      <c r="O880" s="31"/>
      <c r="P880" s="31"/>
      <c r="Q880" s="31"/>
      <c r="S880" s="31"/>
      <c r="T880" s="31"/>
      <c r="U880" s="31"/>
      <c r="V880" s="31"/>
      <c r="W880" s="31"/>
      <c r="X880" s="31"/>
      <c r="Y880" s="31"/>
      <c r="Z880" s="31"/>
      <c r="AA880" s="31"/>
      <c r="AB880" s="31"/>
      <c r="AC880" s="31"/>
      <c r="AD880" s="31"/>
      <c r="AE880" s="31"/>
      <c r="AF880" s="31"/>
      <c r="AG880" s="31"/>
      <c r="AH880" s="31"/>
      <c r="AI880" s="31"/>
    </row>
    <row r="881" spans="1:35">
      <c r="A881" s="31"/>
      <c r="B881" s="31"/>
      <c r="C881" s="31"/>
      <c r="D881" s="31"/>
      <c r="E881" s="31"/>
      <c r="F881" s="31"/>
      <c r="G881" s="31"/>
      <c r="H881" s="31"/>
      <c r="I881" s="97"/>
      <c r="J881" s="31"/>
      <c r="K881" s="31"/>
      <c r="L881" s="31"/>
      <c r="M881" s="31"/>
      <c r="N881" s="31"/>
      <c r="O881" s="31"/>
      <c r="P881" s="31"/>
      <c r="Q881" s="31"/>
      <c r="S881" s="31"/>
      <c r="T881" s="31"/>
      <c r="U881" s="31"/>
      <c r="V881" s="31"/>
      <c r="W881" s="31"/>
      <c r="X881" s="31"/>
      <c r="Y881" s="31"/>
      <c r="Z881" s="31"/>
      <c r="AA881" s="31"/>
      <c r="AB881" s="31"/>
      <c r="AC881" s="31"/>
      <c r="AD881" s="31"/>
      <c r="AE881" s="31"/>
      <c r="AF881" s="31"/>
      <c r="AG881" s="31"/>
      <c r="AH881" s="31"/>
      <c r="AI881" s="31"/>
    </row>
    <row r="882" spans="1:35">
      <c r="A882" s="31"/>
      <c r="B882" s="31"/>
      <c r="C882" s="31"/>
      <c r="D882" s="31"/>
      <c r="E882" s="31"/>
      <c r="F882" s="31"/>
      <c r="G882" s="31"/>
      <c r="H882" s="31"/>
      <c r="I882" s="97"/>
      <c r="J882" s="31"/>
      <c r="K882" s="31"/>
      <c r="L882" s="31"/>
      <c r="M882" s="31"/>
      <c r="N882" s="31"/>
      <c r="O882" s="31"/>
      <c r="P882" s="31"/>
      <c r="Q882" s="31"/>
      <c r="S882" s="31"/>
      <c r="T882" s="31"/>
      <c r="U882" s="31"/>
      <c r="V882" s="31"/>
      <c r="W882" s="31"/>
      <c r="X882" s="31"/>
      <c r="Y882" s="31"/>
      <c r="Z882" s="31"/>
      <c r="AA882" s="31"/>
      <c r="AB882" s="31"/>
      <c r="AC882" s="31"/>
      <c r="AD882" s="31"/>
      <c r="AE882" s="31"/>
      <c r="AF882" s="31"/>
      <c r="AG882" s="31"/>
      <c r="AH882" s="31"/>
      <c r="AI882" s="31"/>
    </row>
    <row r="883" spans="1:35">
      <c r="A883" s="31"/>
      <c r="B883" s="31"/>
      <c r="C883" s="31"/>
      <c r="D883" s="31"/>
      <c r="E883" s="31"/>
      <c r="F883" s="31"/>
      <c r="G883" s="31"/>
      <c r="H883" s="31"/>
      <c r="I883" s="97"/>
      <c r="J883" s="31"/>
      <c r="K883" s="31"/>
      <c r="L883" s="31"/>
      <c r="M883" s="31"/>
      <c r="N883" s="31"/>
      <c r="O883" s="31"/>
      <c r="P883" s="31"/>
      <c r="Q883" s="31"/>
      <c r="S883" s="31"/>
      <c r="T883" s="31"/>
      <c r="U883" s="31"/>
      <c r="V883" s="31"/>
      <c r="W883" s="31"/>
      <c r="X883" s="31"/>
      <c r="Y883" s="31"/>
      <c r="Z883" s="31"/>
      <c r="AA883" s="31"/>
      <c r="AB883" s="31"/>
      <c r="AC883" s="31"/>
      <c r="AD883" s="31"/>
      <c r="AE883" s="31"/>
      <c r="AF883" s="31"/>
      <c r="AG883" s="31"/>
      <c r="AH883" s="31"/>
      <c r="AI883" s="31"/>
    </row>
    <row r="884" spans="1:35">
      <c r="A884" s="31"/>
      <c r="B884" s="31"/>
      <c r="C884" s="31"/>
      <c r="D884" s="31"/>
      <c r="E884" s="31"/>
      <c r="F884" s="31"/>
      <c r="G884" s="31"/>
      <c r="H884" s="31"/>
      <c r="I884" s="97"/>
      <c r="J884" s="31"/>
      <c r="K884" s="31"/>
      <c r="L884" s="31"/>
      <c r="M884" s="31"/>
      <c r="N884" s="31"/>
      <c r="O884" s="31"/>
      <c r="P884" s="31"/>
      <c r="Q884" s="31"/>
      <c r="S884" s="31"/>
      <c r="T884" s="31"/>
      <c r="U884" s="31"/>
      <c r="V884" s="31"/>
      <c r="W884" s="31"/>
      <c r="X884" s="31"/>
      <c r="Y884" s="31"/>
      <c r="Z884" s="31"/>
      <c r="AA884" s="31"/>
      <c r="AB884" s="31"/>
      <c r="AC884" s="31"/>
      <c r="AD884" s="31"/>
      <c r="AE884" s="31"/>
      <c r="AF884" s="31"/>
      <c r="AG884" s="31"/>
      <c r="AH884" s="31"/>
      <c r="AI884" s="31"/>
    </row>
    <row r="885" spans="1:35">
      <c r="A885" s="31"/>
      <c r="B885" s="31"/>
      <c r="C885" s="31"/>
      <c r="D885" s="31"/>
      <c r="E885" s="31"/>
      <c r="F885" s="31"/>
      <c r="G885" s="31"/>
      <c r="H885" s="31"/>
      <c r="I885" s="97"/>
      <c r="J885" s="31"/>
      <c r="K885" s="31"/>
      <c r="L885" s="31"/>
      <c r="M885" s="31"/>
      <c r="N885" s="31"/>
      <c r="O885" s="31"/>
      <c r="P885" s="31"/>
      <c r="Q885" s="31"/>
      <c r="S885" s="31"/>
      <c r="T885" s="31"/>
      <c r="U885" s="31"/>
      <c r="V885" s="31"/>
      <c r="W885" s="31"/>
      <c r="X885" s="31"/>
      <c r="Y885" s="31"/>
      <c r="Z885" s="31"/>
      <c r="AA885" s="31"/>
      <c r="AB885" s="31"/>
      <c r="AC885" s="31"/>
      <c r="AD885" s="31"/>
      <c r="AE885" s="31"/>
      <c r="AF885" s="31"/>
      <c r="AG885" s="31"/>
      <c r="AH885" s="31"/>
      <c r="AI885" s="31"/>
    </row>
    <row r="886" spans="1:35">
      <c r="A886" s="31"/>
      <c r="B886" s="31"/>
      <c r="C886" s="31"/>
      <c r="D886" s="31"/>
      <c r="E886" s="31"/>
      <c r="F886" s="31"/>
      <c r="G886" s="31"/>
      <c r="H886" s="31"/>
      <c r="I886" s="97"/>
      <c r="J886" s="31"/>
      <c r="K886" s="31"/>
      <c r="L886" s="31"/>
      <c r="M886" s="31"/>
      <c r="N886" s="31"/>
      <c r="O886" s="31"/>
      <c r="P886" s="31"/>
      <c r="Q886" s="31"/>
      <c r="S886" s="31"/>
      <c r="T886" s="31"/>
      <c r="U886" s="31"/>
      <c r="V886" s="31"/>
      <c r="W886" s="31"/>
      <c r="X886" s="31"/>
      <c r="Y886" s="31"/>
      <c r="Z886" s="31"/>
      <c r="AA886" s="31"/>
      <c r="AB886" s="31"/>
      <c r="AC886" s="31"/>
      <c r="AD886" s="31"/>
      <c r="AE886" s="31"/>
      <c r="AF886" s="31"/>
      <c r="AG886" s="31"/>
      <c r="AH886" s="31"/>
      <c r="AI886" s="31"/>
    </row>
    <row r="887" spans="1:35">
      <c r="A887" s="31"/>
      <c r="B887" s="31"/>
      <c r="C887" s="31"/>
      <c r="D887" s="31"/>
      <c r="E887" s="31"/>
      <c r="F887" s="31"/>
      <c r="G887" s="31"/>
      <c r="H887" s="31"/>
      <c r="I887" s="97"/>
      <c r="J887" s="31"/>
      <c r="K887" s="31"/>
      <c r="L887" s="31"/>
      <c r="M887" s="31"/>
      <c r="N887" s="31"/>
      <c r="O887" s="31"/>
      <c r="P887" s="31"/>
      <c r="Q887" s="31"/>
      <c r="S887" s="31"/>
      <c r="T887" s="31"/>
      <c r="U887" s="31"/>
      <c r="V887" s="31"/>
      <c r="W887" s="31"/>
      <c r="X887" s="31"/>
      <c r="Y887" s="31"/>
      <c r="Z887" s="31"/>
      <c r="AA887" s="31"/>
      <c r="AB887" s="31"/>
      <c r="AC887" s="31"/>
      <c r="AD887" s="31"/>
      <c r="AE887" s="31"/>
      <c r="AF887" s="31"/>
      <c r="AG887" s="31"/>
      <c r="AH887" s="31"/>
      <c r="AI887" s="31"/>
    </row>
    <row r="888" spans="1:35">
      <c r="A888" s="31"/>
      <c r="B888" s="31"/>
      <c r="C888" s="31"/>
      <c r="D888" s="31"/>
      <c r="E888" s="31"/>
      <c r="F888" s="31"/>
      <c r="G888" s="31"/>
      <c r="H888" s="31"/>
      <c r="I888" s="97"/>
      <c r="J888" s="31"/>
      <c r="K888" s="31"/>
      <c r="L888" s="31"/>
      <c r="M888" s="31"/>
      <c r="N888" s="31"/>
      <c r="O888" s="31"/>
      <c r="P888" s="31"/>
      <c r="Q888" s="31"/>
      <c r="S888" s="31"/>
      <c r="T888" s="31"/>
      <c r="U888" s="31"/>
      <c r="V888" s="31"/>
      <c r="W888" s="31"/>
      <c r="X888" s="31"/>
      <c r="Y888" s="31"/>
      <c r="Z888" s="31"/>
      <c r="AA888" s="31"/>
      <c r="AB888" s="31"/>
      <c r="AC888" s="31"/>
      <c r="AD888" s="31"/>
      <c r="AE888" s="31"/>
      <c r="AF888" s="31"/>
      <c r="AG888" s="31"/>
      <c r="AH888" s="31"/>
      <c r="AI888" s="31"/>
    </row>
    <row r="889" spans="1:35">
      <c r="A889" s="31"/>
      <c r="B889" s="31"/>
      <c r="C889" s="31"/>
      <c r="D889" s="31"/>
      <c r="E889" s="31"/>
      <c r="F889" s="31"/>
      <c r="G889" s="31"/>
      <c r="H889" s="31"/>
      <c r="I889" s="97"/>
      <c r="J889" s="31"/>
      <c r="K889" s="31"/>
      <c r="L889" s="31"/>
      <c r="M889" s="31"/>
      <c r="N889" s="31"/>
      <c r="O889" s="31"/>
      <c r="P889" s="31"/>
      <c r="Q889" s="31"/>
      <c r="S889" s="31"/>
      <c r="T889" s="31"/>
      <c r="U889" s="31"/>
      <c r="V889" s="31"/>
      <c r="W889" s="31"/>
      <c r="X889" s="31"/>
      <c r="Y889" s="31"/>
      <c r="Z889" s="31"/>
      <c r="AA889" s="31"/>
      <c r="AB889" s="31"/>
      <c r="AC889" s="31"/>
      <c r="AD889" s="31"/>
      <c r="AE889" s="31"/>
      <c r="AF889" s="31"/>
      <c r="AG889" s="31"/>
      <c r="AH889" s="31"/>
      <c r="AI889" s="31"/>
    </row>
    <row r="890" spans="1:35">
      <c r="A890" s="31"/>
      <c r="B890" s="31"/>
      <c r="C890" s="31"/>
      <c r="D890" s="31"/>
      <c r="E890" s="31"/>
      <c r="F890" s="31"/>
      <c r="G890" s="31"/>
      <c r="H890" s="31"/>
      <c r="I890" s="97"/>
      <c r="J890" s="31"/>
      <c r="K890" s="31"/>
      <c r="L890" s="31"/>
      <c r="M890" s="31"/>
      <c r="N890" s="31"/>
      <c r="O890" s="31"/>
      <c r="P890" s="31"/>
      <c r="Q890" s="31"/>
      <c r="S890" s="31"/>
      <c r="T890" s="31"/>
      <c r="U890" s="31"/>
      <c r="V890" s="31"/>
      <c r="W890" s="31"/>
      <c r="X890" s="31"/>
      <c r="Y890" s="31"/>
      <c r="Z890" s="31"/>
      <c r="AA890" s="31"/>
      <c r="AB890" s="31"/>
      <c r="AC890" s="31"/>
      <c r="AD890" s="31"/>
      <c r="AE890" s="31"/>
      <c r="AF890" s="31"/>
      <c r="AG890" s="31"/>
      <c r="AH890" s="31"/>
      <c r="AI890" s="31"/>
    </row>
    <row r="891" spans="1:35">
      <c r="A891" s="31"/>
      <c r="B891" s="31"/>
      <c r="C891" s="31"/>
      <c r="D891" s="31"/>
      <c r="E891" s="31"/>
      <c r="F891" s="31"/>
      <c r="G891" s="31"/>
      <c r="H891" s="31"/>
      <c r="I891" s="97"/>
      <c r="J891" s="31"/>
      <c r="K891" s="31"/>
      <c r="L891" s="31"/>
      <c r="M891" s="31"/>
      <c r="N891" s="31"/>
      <c r="O891" s="31"/>
      <c r="P891" s="31"/>
      <c r="Q891" s="31"/>
      <c r="S891" s="31"/>
      <c r="T891" s="31"/>
      <c r="U891" s="31"/>
      <c r="V891" s="31"/>
      <c r="W891" s="31"/>
      <c r="X891" s="31"/>
      <c r="Y891" s="31"/>
      <c r="Z891" s="31"/>
      <c r="AA891" s="31"/>
      <c r="AB891" s="31"/>
      <c r="AC891" s="31"/>
      <c r="AD891" s="31"/>
      <c r="AE891" s="31"/>
      <c r="AF891" s="31"/>
      <c r="AG891" s="31"/>
      <c r="AH891" s="31"/>
      <c r="AI891" s="31"/>
    </row>
    <row r="892" spans="1:35">
      <c r="A892" s="31"/>
      <c r="B892" s="31"/>
      <c r="C892" s="31"/>
      <c r="D892" s="31"/>
      <c r="E892" s="31"/>
      <c r="F892" s="31"/>
      <c r="G892" s="31"/>
      <c r="H892" s="31"/>
      <c r="I892" s="97"/>
      <c r="J892" s="31"/>
      <c r="K892" s="31"/>
      <c r="L892" s="31"/>
      <c r="M892" s="31"/>
      <c r="N892" s="31"/>
      <c r="O892" s="31"/>
      <c r="P892" s="31"/>
      <c r="Q892" s="31"/>
      <c r="S892" s="31"/>
      <c r="T892" s="31"/>
      <c r="U892" s="31"/>
      <c r="V892" s="31"/>
      <c r="W892" s="31"/>
      <c r="X892" s="31"/>
      <c r="Y892" s="31"/>
      <c r="Z892" s="31"/>
      <c r="AA892" s="31"/>
      <c r="AB892" s="31"/>
      <c r="AC892" s="31"/>
      <c r="AD892" s="31"/>
      <c r="AE892" s="31"/>
      <c r="AF892" s="31"/>
      <c r="AG892" s="31"/>
      <c r="AH892" s="31"/>
      <c r="AI892" s="31"/>
    </row>
    <row r="893" spans="1:35">
      <c r="A893" s="31"/>
      <c r="B893" s="31"/>
      <c r="C893" s="31"/>
      <c r="D893" s="31"/>
      <c r="E893" s="31"/>
      <c r="F893" s="31"/>
      <c r="G893" s="31"/>
      <c r="H893" s="31"/>
      <c r="I893" s="97"/>
      <c r="J893" s="31"/>
      <c r="K893" s="31"/>
      <c r="L893" s="31"/>
      <c r="M893" s="31"/>
      <c r="N893" s="31"/>
      <c r="O893" s="31"/>
      <c r="P893" s="31"/>
      <c r="Q893" s="31"/>
      <c r="S893" s="31"/>
      <c r="T893" s="31"/>
      <c r="U893" s="31"/>
      <c r="V893" s="31"/>
      <c r="W893" s="31"/>
      <c r="X893" s="31"/>
      <c r="Y893" s="31"/>
      <c r="Z893" s="31"/>
      <c r="AA893" s="31"/>
      <c r="AB893" s="31"/>
      <c r="AC893" s="31"/>
      <c r="AD893" s="31"/>
      <c r="AE893" s="31"/>
      <c r="AF893" s="31"/>
      <c r="AG893" s="31"/>
      <c r="AH893" s="31"/>
      <c r="AI893" s="31"/>
    </row>
    <row r="894" spans="1:35">
      <c r="A894" s="31"/>
      <c r="B894" s="31"/>
      <c r="C894" s="31"/>
      <c r="D894" s="31"/>
      <c r="E894" s="31"/>
      <c r="F894" s="31"/>
      <c r="G894" s="31"/>
      <c r="H894" s="31"/>
      <c r="I894" s="97"/>
      <c r="J894" s="31"/>
      <c r="K894" s="31"/>
      <c r="L894" s="31"/>
      <c r="M894" s="31"/>
      <c r="N894" s="31"/>
      <c r="O894" s="31"/>
      <c r="P894" s="31"/>
      <c r="Q894" s="31"/>
      <c r="S894" s="31"/>
      <c r="T894" s="31"/>
      <c r="U894" s="31"/>
      <c r="V894" s="31"/>
      <c r="W894" s="31"/>
      <c r="X894" s="31"/>
      <c r="Y894" s="31"/>
      <c r="Z894" s="31"/>
      <c r="AA894" s="31"/>
      <c r="AB894" s="31"/>
      <c r="AC894" s="31"/>
      <c r="AD894" s="31"/>
      <c r="AE894" s="31"/>
      <c r="AF894" s="31"/>
      <c r="AG894" s="31"/>
      <c r="AH894" s="31"/>
      <c r="AI894" s="31"/>
    </row>
    <row r="895" spans="1:35">
      <c r="A895" s="31"/>
      <c r="B895" s="31"/>
      <c r="C895" s="31"/>
      <c r="D895" s="31"/>
      <c r="E895" s="31"/>
      <c r="F895" s="31"/>
      <c r="G895" s="31"/>
      <c r="H895" s="31"/>
      <c r="I895" s="97"/>
      <c r="J895" s="31"/>
      <c r="K895" s="31"/>
      <c r="L895" s="31"/>
      <c r="M895" s="31"/>
      <c r="N895" s="31"/>
      <c r="O895" s="31"/>
      <c r="P895" s="31"/>
      <c r="Q895" s="31"/>
      <c r="S895" s="31"/>
      <c r="T895" s="31"/>
      <c r="U895" s="31"/>
      <c r="V895" s="31"/>
      <c r="W895" s="31"/>
      <c r="X895" s="31"/>
      <c r="Y895" s="31"/>
      <c r="Z895" s="31"/>
      <c r="AA895" s="31"/>
      <c r="AB895" s="31"/>
      <c r="AC895" s="31"/>
      <c r="AD895" s="31"/>
      <c r="AE895" s="31"/>
      <c r="AF895" s="31"/>
      <c r="AG895" s="31"/>
      <c r="AH895" s="31"/>
      <c r="AI895" s="31"/>
    </row>
    <row r="896" spans="1:35">
      <c r="A896" s="31"/>
      <c r="B896" s="31"/>
      <c r="C896" s="31"/>
      <c r="D896" s="31"/>
      <c r="E896" s="31"/>
      <c r="F896" s="31"/>
      <c r="G896" s="31"/>
      <c r="H896" s="31"/>
      <c r="I896" s="97"/>
      <c r="J896" s="31"/>
      <c r="K896" s="31"/>
      <c r="L896" s="31"/>
      <c r="M896" s="31"/>
      <c r="N896" s="31"/>
      <c r="O896" s="31"/>
      <c r="P896" s="31"/>
      <c r="Q896" s="31"/>
      <c r="S896" s="31"/>
      <c r="T896" s="31"/>
      <c r="U896" s="31"/>
      <c r="V896" s="31"/>
      <c r="W896" s="31"/>
      <c r="X896" s="31"/>
      <c r="Y896" s="31"/>
      <c r="Z896" s="31"/>
      <c r="AA896" s="31"/>
      <c r="AB896" s="31"/>
      <c r="AC896" s="31"/>
      <c r="AD896" s="31"/>
      <c r="AE896" s="31"/>
      <c r="AF896" s="31"/>
      <c r="AG896" s="31"/>
      <c r="AH896" s="31"/>
      <c r="AI896" s="31"/>
    </row>
    <row r="897" spans="1:35">
      <c r="A897" s="31"/>
      <c r="B897" s="31"/>
      <c r="C897" s="31"/>
      <c r="D897" s="31"/>
      <c r="E897" s="31"/>
      <c r="F897" s="31"/>
      <c r="G897" s="31"/>
      <c r="H897" s="31"/>
      <c r="I897" s="97"/>
      <c r="J897" s="31"/>
      <c r="K897" s="31"/>
      <c r="L897" s="31"/>
      <c r="M897" s="31"/>
      <c r="N897" s="31"/>
      <c r="O897" s="31"/>
      <c r="P897" s="31"/>
      <c r="Q897" s="31"/>
      <c r="S897" s="31"/>
      <c r="T897" s="31"/>
      <c r="U897" s="31"/>
      <c r="V897" s="31"/>
      <c r="W897" s="31"/>
      <c r="X897" s="31"/>
      <c r="Y897" s="31"/>
      <c r="Z897" s="31"/>
      <c r="AA897" s="31"/>
      <c r="AB897" s="31"/>
      <c r="AC897" s="31"/>
      <c r="AD897" s="31"/>
      <c r="AE897" s="31"/>
      <c r="AF897" s="31"/>
      <c r="AG897" s="31"/>
      <c r="AH897" s="31"/>
      <c r="AI897" s="31"/>
    </row>
    <row r="898" spans="1:35">
      <c r="A898" s="31"/>
      <c r="B898" s="31"/>
      <c r="C898" s="31"/>
      <c r="D898" s="31"/>
      <c r="E898" s="31"/>
      <c r="F898" s="31"/>
      <c r="G898" s="31"/>
      <c r="H898" s="31"/>
      <c r="I898" s="97"/>
      <c r="J898" s="31"/>
      <c r="K898" s="31"/>
      <c r="L898" s="31"/>
      <c r="M898" s="31"/>
      <c r="N898" s="31"/>
      <c r="O898" s="31"/>
      <c r="P898" s="31"/>
      <c r="Q898" s="31"/>
      <c r="S898" s="31"/>
      <c r="T898" s="31"/>
      <c r="U898" s="31"/>
      <c r="V898" s="31"/>
      <c r="W898" s="31"/>
      <c r="X898" s="31"/>
      <c r="Y898" s="31"/>
      <c r="Z898" s="31"/>
      <c r="AA898" s="31"/>
      <c r="AB898" s="31"/>
      <c r="AC898" s="31"/>
      <c r="AD898" s="31"/>
      <c r="AE898" s="31"/>
      <c r="AF898" s="31"/>
      <c r="AG898" s="31"/>
      <c r="AH898" s="31"/>
      <c r="AI898" s="31"/>
    </row>
    <row r="899" spans="1:35">
      <c r="A899" s="31"/>
      <c r="B899" s="31"/>
      <c r="C899" s="31"/>
      <c r="D899" s="31"/>
      <c r="E899" s="31"/>
      <c r="F899" s="31"/>
      <c r="G899" s="31"/>
      <c r="H899" s="31"/>
      <c r="I899" s="97"/>
      <c r="J899" s="31"/>
      <c r="K899" s="31"/>
      <c r="L899" s="31"/>
      <c r="M899" s="31"/>
      <c r="N899" s="31"/>
      <c r="O899" s="31"/>
      <c r="P899" s="31"/>
      <c r="Q899" s="31"/>
      <c r="S899" s="31"/>
      <c r="T899" s="31"/>
      <c r="U899" s="31"/>
      <c r="V899" s="31"/>
      <c r="W899" s="31"/>
      <c r="X899" s="31"/>
      <c r="Y899" s="31"/>
      <c r="Z899" s="31"/>
      <c r="AA899" s="31"/>
      <c r="AB899" s="31"/>
      <c r="AC899" s="31"/>
      <c r="AD899" s="31"/>
      <c r="AE899" s="31"/>
      <c r="AF899" s="31"/>
      <c r="AG899" s="31"/>
      <c r="AH899" s="31"/>
      <c r="AI899" s="31"/>
    </row>
    <row r="900" spans="1:35">
      <c r="A900" s="31"/>
      <c r="B900" s="31"/>
      <c r="C900" s="31"/>
      <c r="D900" s="31"/>
      <c r="E900" s="31"/>
      <c r="F900" s="31"/>
      <c r="G900" s="31"/>
      <c r="H900" s="31"/>
      <c r="I900" s="97"/>
      <c r="J900" s="31"/>
      <c r="K900" s="31"/>
      <c r="L900" s="31"/>
      <c r="M900" s="31"/>
      <c r="N900" s="31"/>
      <c r="O900" s="31"/>
      <c r="P900" s="31"/>
      <c r="Q900" s="31"/>
      <c r="S900" s="31"/>
      <c r="T900" s="31"/>
      <c r="U900" s="31"/>
      <c r="V900" s="31"/>
      <c r="W900" s="31"/>
      <c r="X900" s="31"/>
      <c r="Y900" s="31"/>
      <c r="Z900" s="31"/>
      <c r="AA900" s="31"/>
      <c r="AB900" s="31"/>
      <c r="AC900" s="31"/>
      <c r="AD900" s="31"/>
      <c r="AE900" s="31"/>
      <c r="AF900" s="31"/>
      <c r="AG900" s="31"/>
      <c r="AH900" s="31"/>
      <c r="AI900" s="31"/>
    </row>
    <row r="901" spans="1:35">
      <c r="A901" s="31"/>
      <c r="B901" s="31"/>
      <c r="C901" s="31"/>
      <c r="D901" s="31"/>
      <c r="E901" s="31"/>
      <c r="F901" s="31"/>
      <c r="G901" s="31"/>
      <c r="H901" s="31"/>
      <c r="I901" s="97"/>
      <c r="J901" s="31"/>
      <c r="K901" s="31"/>
      <c r="L901" s="31"/>
      <c r="M901" s="31"/>
      <c r="N901" s="31"/>
      <c r="O901" s="31"/>
      <c r="P901" s="31"/>
      <c r="Q901" s="31"/>
      <c r="S901" s="31"/>
      <c r="T901" s="31"/>
      <c r="U901" s="31"/>
      <c r="V901" s="31"/>
      <c r="W901" s="31"/>
      <c r="X901" s="31"/>
      <c r="Y901" s="31"/>
      <c r="Z901" s="31"/>
      <c r="AA901" s="31"/>
      <c r="AB901" s="31"/>
      <c r="AC901" s="31"/>
      <c r="AD901" s="31"/>
      <c r="AE901" s="31"/>
      <c r="AF901" s="31"/>
      <c r="AG901" s="31"/>
      <c r="AH901" s="31"/>
      <c r="AI901" s="31"/>
    </row>
    <row r="902" spans="1:35">
      <c r="A902" s="31"/>
      <c r="B902" s="31"/>
      <c r="C902" s="31"/>
      <c r="D902" s="31"/>
      <c r="E902" s="31"/>
      <c r="F902" s="31"/>
      <c r="G902" s="31"/>
      <c r="H902" s="31"/>
      <c r="I902" s="97"/>
      <c r="J902" s="31"/>
      <c r="K902" s="31"/>
      <c r="L902" s="31"/>
      <c r="M902" s="31"/>
      <c r="N902" s="31"/>
      <c r="O902" s="31"/>
      <c r="P902" s="31"/>
      <c r="Q902" s="31"/>
      <c r="S902" s="31"/>
      <c r="T902" s="31"/>
      <c r="U902" s="31"/>
      <c r="V902" s="31"/>
      <c r="W902" s="31"/>
      <c r="X902" s="31"/>
      <c r="Y902" s="31"/>
      <c r="Z902" s="31"/>
      <c r="AA902" s="31"/>
      <c r="AB902" s="31"/>
      <c r="AC902" s="31"/>
      <c r="AD902" s="31"/>
      <c r="AE902" s="31"/>
      <c r="AF902" s="31"/>
      <c r="AG902" s="31"/>
      <c r="AH902" s="31"/>
      <c r="AI902" s="31"/>
    </row>
    <row r="903" spans="1:35">
      <c r="A903" s="31"/>
      <c r="B903" s="31"/>
      <c r="C903" s="31"/>
      <c r="D903" s="31"/>
      <c r="E903" s="31"/>
      <c r="F903" s="31"/>
      <c r="G903" s="31"/>
      <c r="H903" s="31"/>
      <c r="I903" s="97"/>
      <c r="J903" s="31"/>
      <c r="K903" s="31"/>
      <c r="L903" s="31"/>
      <c r="M903" s="31"/>
      <c r="N903" s="31"/>
      <c r="O903" s="31"/>
      <c r="P903" s="31"/>
      <c r="Q903" s="31"/>
      <c r="S903" s="31"/>
      <c r="T903" s="31"/>
      <c r="U903" s="31"/>
      <c r="V903" s="31"/>
      <c r="W903" s="31"/>
      <c r="X903" s="31"/>
      <c r="Y903" s="31"/>
      <c r="Z903" s="31"/>
      <c r="AA903" s="31"/>
      <c r="AB903" s="31"/>
      <c r="AC903" s="31"/>
      <c r="AD903" s="31"/>
      <c r="AE903" s="31"/>
      <c r="AF903" s="31"/>
      <c r="AG903" s="31"/>
      <c r="AH903" s="31"/>
      <c r="AI903" s="31"/>
    </row>
    <row r="904" spans="1:35">
      <c r="A904" s="31"/>
      <c r="B904" s="31"/>
      <c r="C904" s="31"/>
      <c r="D904" s="31"/>
      <c r="E904" s="31"/>
      <c r="F904" s="31"/>
      <c r="G904" s="31"/>
      <c r="H904" s="31"/>
      <c r="I904" s="97"/>
      <c r="J904" s="31"/>
      <c r="K904" s="31"/>
      <c r="L904" s="31"/>
      <c r="M904" s="31"/>
      <c r="N904" s="31"/>
      <c r="O904" s="31"/>
      <c r="P904" s="31"/>
      <c r="Q904" s="31"/>
      <c r="S904" s="31"/>
      <c r="T904" s="31"/>
      <c r="U904" s="31"/>
      <c r="V904" s="31"/>
      <c r="W904" s="31"/>
      <c r="X904" s="31"/>
      <c r="Y904" s="31"/>
      <c r="Z904" s="31"/>
      <c r="AA904" s="31"/>
      <c r="AB904" s="31"/>
      <c r="AC904" s="31"/>
      <c r="AD904" s="31"/>
      <c r="AE904" s="31"/>
      <c r="AF904" s="31"/>
      <c r="AG904" s="31"/>
      <c r="AH904" s="31"/>
      <c r="AI904" s="31"/>
    </row>
    <row r="905" spans="1:35">
      <c r="A905" s="31"/>
      <c r="B905" s="31"/>
      <c r="C905" s="31"/>
      <c r="D905" s="31"/>
      <c r="E905" s="31"/>
      <c r="F905" s="31"/>
      <c r="G905" s="31"/>
      <c r="H905" s="31"/>
      <c r="I905" s="97"/>
      <c r="J905" s="31"/>
      <c r="K905" s="31"/>
      <c r="L905" s="31"/>
      <c r="M905" s="31"/>
      <c r="N905" s="31"/>
      <c r="O905" s="31"/>
      <c r="P905" s="31"/>
      <c r="Q905" s="31"/>
      <c r="S905" s="31"/>
      <c r="T905" s="31"/>
      <c r="U905" s="31"/>
      <c r="V905" s="31"/>
      <c r="W905" s="31"/>
      <c r="X905" s="31"/>
      <c r="Y905" s="31"/>
      <c r="Z905" s="31"/>
      <c r="AA905" s="31"/>
      <c r="AB905" s="31"/>
      <c r="AC905" s="31"/>
      <c r="AD905" s="31"/>
      <c r="AE905" s="31"/>
      <c r="AF905" s="31"/>
      <c r="AG905" s="31"/>
      <c r="AH905" s="31"/>
      <c r="AI905" s="31"/>
    </row>
    <row r="906" spans="1:35">
      <c r="A906" s="31"/>
      <c r="B906" s="31"/>
      <c r="C906" s="31"/>
      <c r="D906" s="31"/>
      <c r="E906" s="31"/>
      <c r="F906" s="31"/>
      <c r="G906" s="31"/>
      <c r="H906" s="31"/>
      <c r="I906" s="97"/>
      <c r="J906" s="31"/>
      <c r="K906" s="31"/>
      <c r="L906" s="31"/>
      <c r="M906" s="31"/>
      <c r="N906" s="31"/>
      <c r="O906" s="31"/>
      <c r="P906" s="31"/>
      <c r="Q906" s="31"/>
      <c r="S906" s="31"/>
      <c r="T906" s="31"/>
      <c r="U906" s="31"/>
      <c r="V906" s="31"/>
      <c r="W906" s="31"/>
      <c r="X906" s="31"/>
      <c r="Y906" s="31"/>
      <c r="Z906" s="31"/>
      <c r="AA906" s="31"/>
      <c r="AB906" s="31"/>
      <c r="AC906" s="31"/>
      <c r="AD906" s="31"/>
      <c r="AE906" s="31"/>
      <c r="AF906" s="31"/>
      <c r="AG906" s="31"/>
      <c r="AH906" s="31"/>
      <c r="AI906" s="31"/>
    </row>
    <row r="907" spans="1:35">
      <c r="A907" s="31"/>
      <c r="B907" s="31"/>
      <c r="C907" s="31"/>
      <c r="D907" s="31"/>
      <c r="E907" s="31"/>
      <c r="F907" s="31"/>
      <c r="G907" s="31"/>
      <c r="H907" s="31"/>
      <c r="I907" s="97"/>
      <c r="J907" s="31"/>
      <c r="K907" s="31"/>
      <c r="L907" s="31"/>
      <c r="M907" s="31"/>
      <c r="N907" s="31"/>
      <c r="O907" s="31"/>
      <c r="P907" s="31"/>
      <c r="Q907" s="31"/>
      <c r="S907" s="31"/>
      <c r="T907" s="31"/>
      <c r="U907" s="31"/>
      <c r="V907" s="31"/>
      <c r="W907" s="31"/>
      <c r="X907" s="31"/>
      <c r="Y907" s="31"/>
      <c r="Z907" s="31"/>
      <c r="AA907" s="31"/>
      <c r="AB907" s="31"/>
      <c r="AC907" s="31"/>
      <c r="AD907" s="31"/>
      <c r="AE907" s="31"/>
      <c r="AF907" s="31"/>
      <c r="AG907" s="31"/>
      <c r="AH907" s="31"/>
      <c r="AI907" s="31"/>
    </row>
    <row r="908" spans="1:35">
      <c r="A908" s="31"/>
      <c r="B908" s="31"/>
      <c r="C908" s="31"/>
      <c r="D908" s="31"/>
      <c r="E908" s="31"/>
      <c r="F908" s="31"/>
      <c r="G908" s="31"/>
      <c r="H908" s="31"/>
      <c r="I908" s="97"/>
      <c r="J908" s="31"/>
      <c r="K908" s="31"/>
      <c r="L908" s="31"/>
      <c r="M908" s="31"/>
      <c r="N908" s="31"/>
      <c r="O908" s="31"/>
      <c r="P908" s="31"/>
      <c r="Q908" s="31"/>
      <c r="S908" s="31"/>
      <c r="T908" s="31"/>
      <c r="U908" s="31"/>
      <c r="V908" s="31"/>
      <c r="W908" s="31"/>
      <c r="X908" s="31"/>
      <c r="Y908" s="31"/>
      <c r="Z908" s="31"/>
      <c r="AA908" s="31"/>
      <c r="AB908" s="31"/>
      <c r="AC908" s="31"/>
      <c r="AD908" s="31"/>
      <c r="AE908" s="31"/>
      <c r="AF908" s="31"/>
      <c r="AG908" s="31"/>
      <c r="AH908" s="31"/>
      <c r="AI908" s="31"/>
    </row>
    <row r="909" spans="1:35">
      <c r="A909" s="31"/>
      <c r="B909" s="31"/>
      <c r="C909" s="31"/>
      <c r="D909" s="31"/>
      <c r="E909" s="31"/>
      <c r="F909" s="31"/>
      <c r="G909" s="31"/>
      <c r="H909" s="31"/>
      <c r="I909" s="97"/>
      <c r="J909" s="31"/>
      <c r="K909" s="31"/>
      <c r="L909" s="31"/>
      <c r="M909" s="31"/>
      <c r="N909" s="31"/>
      <c r="O909" s="31"/>
      <c r="P909" s="31"/>
      <c r="Q909" s="31"/>
      <c r="S909" s="31"/>
      <c r="T909" s="31"/>
      <c r="U909" s="31"/>
      <c r="V909" s="31"/>
      <c r="W909" s="31"/>
      <c r="X909" s="31"/>
      <c r="Y909" s="31"/>
      <c r="Z909" s="31"/>
      <c r="AA909" s="31"/>
      <c r="AB909" s="31"/>
      <c r="AC909" s="31"/>
      <c r="AD909" s="31"/>
      <c r="AE909" s="31"/>
      <c r="AF909" s="31"/>
      <c r="AG909" s="31"/>
      <c r="AH909" s="31"/>
      <c r="AI909" s="31"/>
    </row>
    <row r="910" spans="1:35">
      <c r="A910" s="31"/>
      <c r="B910" s="31"/>
      <c r="C910" s="31"/>
      <c r="D910" s="31"/>
      <c r="E910" s="31"/>
      <c r="F910" s="31"/>
      <c r="G910" s="31"/>
      <c r="H910" s="31"/>
      <c r="I910" s="97"/>
      <c r="J910" s="31"/>
      <c r="K910" s="31"/>
      <c r="L910" s="31"/>
      <c r="M910" s="31"/>
      <c r="N910" s="31"/>
      <c r="O910" s="31"/>
      <c r="P910" s="31"/>
      <c r="Q910" s="31"/>
      <c r="S910" s="31"/>
      <c r="T910" s="31"/>
      <c r="U910" s="31"/>
      <c r="V910" s="31"/>
      <c r="W910" s="31"/>
      <c r="X910" s="31"/>
      <c r="Y910" s="31"/>
      <c r="Z910" s="31"/>
      <c r="AA910" s="31"/>
      <c r="AB910" s="31"/>
      <c r="AC910" s="31"/>
      <c r="AD910" s="31"/>
      <c r="AE910" s="31"/>
      <c r="AF910" s="31"/>
      <c r="AG910" s="31"/>
      <c r="AH910" s="31"/>
      <c r="AI910" s="31"/>
    </row>
    <row r="911" spans="1:35">
      <c r="A911" s="31"/>
      <c r="B911" s="31"/>
      <c r="C911" s="31"/>
      <c r="D911" s="31"/>
      <c r="E911" s="31"/>
      <c r="F911" s="31"/>
      <c r="G911" s="31"/>
      <c r="H911" s="31"/>
      <c r="I911" s="97"/>
      <c r="J911" s="31"/>
      <c r="K911" s="31"/>
      <c r="L911" s="31"/>
      <c r="M911" s="31"/>
      <c r="N911" s="31"/>
      <c r="O911" s="31"/>
      <c r="P911" s="31"/>
      <c r="Q911" s="31"/>
      <c r="S911" s="31"/>
      <c r="T911" s="31"/>
      <c r="U911" s="31"/>
      <c r="V911" s="31"/>
      <c r="W911" s="31"/>
      <c r="X911" s="31"/>
      <c r="Y911" s="31"/>
      <c r="Z911" s="31"/>
      <c r="AA911" s="31"/>
      <c r="AB911" s="31"/>
      <c r="AC911" s="31"/>
      <c r="AD911" s="31"/>
      <c r="AE911" s="31"/>
      <c r="AF911" s="31"/>
      <c r="AG911" s="31"/>
      <c r="AH911" s="31"/>
      <c r="AI911" s="31"/>
    </row>
    <row r="912" spans="1:35">
      <c r="A912" s="31"/>
      <c r="B912" s="31"/>
      <c r="C912" s="31"/>
      <c r="D912" s="31"/>
      <c r="E912" s="31"/>
      <c r="F912" s="31"/>
      <c r="G912" s="31"/>
      <c r="H912" s="31"/>
      <c r="I912" s="97"/>
      <c r="J912" s="31"/>
      <c r="K912" s="31"/>
      <c r="L912" s="31"/>
      <c r="M912" s="31"/>
      <c r="N912" s="31"/>
      <c r="O912" s="31"/>
      <c r="P912" s="31"/>
      <c r="Q912" s="31"/>
      <c r="S912" s="31"/>
      <c r="T912" s="31"/>
      <c r="U912" s="31"/>
      <c r="V912" s="31"/>
      <c r="W912" s="31"/>
      <c r="X912" s="31"/>
      <c r="Y912" s="31"/>
      <c r="Z912" s="31"/>
      <c r="AA912" s="31"/>
      <c r="AB912" s="31"/>
      <c r="AC912" s="31"/>
      <c r="AD912" s="31"/>
      <c r="AE912" s="31"/>
      <c r="AF912" s="31"/>
      <c r="AG912" s="31"/>
      <c r="AH912" s="31"/>
      <c r="AI912" s="31"/>
    </row>
    <row r="913" spans="1:35">
      <c r="A913" s="31"/>
      <c r="B913" s="31"/>
      <c r="C913" s="31"/>
      <c r="D913" s="31"/>
      <c r="E913" s="31"/>
      <c r="F913" s="31"/>
      <c r="G913" s="31"/>
      <c r="H913" s="31"/>
      <c r="I913" s="97"/>
      <c r="J913" s="31"/>
      <c r="K913" s="31"/>
      <c r="L913" s="31"/>
      <c r="M913" s="31"/>
      <c r="N913" s="31"/>
      <c r="O913" s="31"/>
      <c r="P913" s="31"/>
      <c r="Q913" s="31"/>
      <c r="S913" s="31"/>
      <c r="T913" s="31"/>
      <c r="U913" s="31"/>
      <c r="V913" s="31"/>
      <c r="W913" s="31"/>
      <c r="X913" s="31"/>
      <c r="Y913" s="31"/>
      <c r="Z913" s="31"/>
      <c r="AA913" s="31"/>
      <c r="AB913" s="31"/>
      <c r="AC913" s="31"/>
      <c r="AD913" s="31"/>
      <c r="AE913" s="31"/>
      <c r="AF913" s="31"/>
      <c r="AG913" s="31"/>
      <c r="AH913" s="31"/>
      <c r="AI913" s="31"/>
    </row>
    <row r="914" spans="1:35">
      <c r="A914" s="31"/>
      <c r="B914" s="31"/>
      <c r="C914" s="31"/>
      <c r="D914" s="31"/>
      <c r="E914" s="31"/>
      <c r="F914" s="31"/>
      <c r="G914" s="31"/>
      <c r="H914" s="31"/>
      <c r="I914" s="97"/>
      <c r="J914" s="31"/>
      <c r="K914" s="31"/>
      <c r="L914" s="31"/>
      <c r="M914" s="31"/>
      <c r="N914" s="31"/>
      <c r="O914" s="31"/>
      <c r="P914" s="31"/>
      <c r="Q914" s="31"/>
      <c r="S914" s="31"/>
      <c r="T914" s="31"/>
      <c r="U914" s="31"/>
      <c r="V914" s="31"/>
      <c r="W914" s="31"/>
      <c r="X914" s="31"/>
      <c r="Y914" s="31"/>
      <c r="Z914" s="31"/>
      <c r="AA914" s="31"/>
      <c r="AB914" s="31"/>
      <c r="AC914" s="31"/>
      <c r="AD914" s="31"/>
      <c r="AE914" s="31"/>
      <c r="AF914" s="31"/>
      <c r="AG914" s="31"/>
      <c r="AH914" s="31"/>
      <c r="AI914" s="31"/>
    </row>
    <row r="915" spans="1:35">
      <c r="A915" s="31"/>
      <c r="B915" s="31"/>
      <c r="C915" s="31"/>
      <c r="D915" s="31"/>
      <c r="E915" s="31"/>
      <c r="F915" s="31"/>
      <c r="G915" s="31"/>
      <c r="H915" s="31"/>
      <c r="I915" s="97"/>
      <c r="J915" s="31"/>
      <c r="K915" s="31"/>
      <c r="L915" s="31"/>
      <c r="M915" s="31"/>
      <c r="N915" s="31"/>
      <c r="O915" s="31"/>
      <c r="P915" s="31"/>
      <c r="Q915" s="31"/>
      <c r="S915" s="31"/>
      <c r="T915" s="31"/>
      <c r="U915" s="31"/>
      <c r="V915" s="31"/>
      <c r="W915" s="31"/>
      <c r="X915" s="31"/>
      <c r="Y915" s="31"/>
      <c r="Z915" s="31"/>
      <c r="AA915" s="31"/>
      <c r="AB915" s="31"/>
      <c r="AC915" s="31"/>
      <c r="AD915" s="31"/>
      <c r="AE915" s="31"/>
      <c r="AF915" s="31"/>
      <c r="AG915" s="31"/>
      <c r="AH915" s="31"/>
      <c r="AI915" s="31"/>
    </row>
    <row r="916" spans="1:35">
      <c r="A916" s="31"/>
      <c r="B916" s="31"/>
      <c r="C916" s="31"/>
      <c r="D916" s="31"/>
      <c r="E916" s="31"/>
      <c r="F916" s="31"/>
      <c r="G916" s="31"/>
      <c r="H916" s="31"/>
      <c r="I916" s="97"/>
      <c r="J916" s="31"/>
      <c r="K916" s="31"/>
      <c r="L916" s="31"/>
      <c r="M916" s="31"/>
      <c r="N916" s="31"/>
      <c r="O916" s="31"/>
      <c r="P916" s="31"/>
      <c r="Q916" s="31"/>
      <c r="S916" s="31"/>
      <c r="T916" s="31"/>
      <c r="U916" s="31"/>
      <c r="V916" s="31"/>
      <c r="W916" s="31"/>
      <c r="X916" s="31"/>
      <c r="Y916" s="31"/>
      <c r="Z916" s="31"/>
      <c r="AA916" s="31"/>
      <c r="AB916" s="31"/>
      <c r="AC916" s="31"/>
      <c r="AD916" s="31"/>
      <c r="AE916" s="31"/>
      <c r="AF916" s="31"/>
      <c r="AG916" s="31"/>
      <c r="AH916" s="31"/>
      <c r="AI916" s="31"/>
    </row>
    <row r="917" spans="1:35">
      <c r="A917" s="31"/>
      <c r="B917" s="31"/>
      <c r="C917" s="31"/>
      <c r="D917" s="31"/>
      <c r="E917" s="31"/>
      <c r="F917" s="31"/>
      <c r="G917" s="31"/>
      <c r="H917" s="31"/>
      <c r="I917" s="97"/>
      <c r="J917" s="31"/>
      <c r="K917" s="31"/>
      <c r="L917" s="31"/>
      <c r="M917" s="31"/>
      <c r="N917" s="31"/>
      <c r="O917" s="31"/>
      <c r="P917" s="31"/>
      <c r="Q917" s="31"/>
      <c r="S917" s="31"/>
      <c r="T917" s="31"/>
      <c r="U917" s="31"/>
      <c r="V917" s="31"/>
      <c r="W917" s="31"/>
      <c r="X917" s="31"/>
      <c r="Y917" s="31"/>
      <c r="Z917" s="31"/>
      <c r="AA917" s="31"/>
      <c r="AB917" s="31"/>
      <c r="AC917" s="31"/>
      <c r="AD917" s="31"/>
      <c r="AE917" s="31"/>
      <c r="AF917" s="31"/>
      <c r="AG917" s="31"/>
      <c r="AH917" s="31"/>
      <c r="AI917" s="31"/>
    </row>
    <row r="918" spans="1:35">
      <c r="A918" s="31"/>
      <c r="B918" s="31"/>
      <c r="C918" s="31"/>
      <c r="D918" s="31"/>
      <c r="E918" s="31"/>
      <c r="F918" s="31"/>
      <c r="G918" s="31"/>
      <c r="H918" s="31"/>
      <c r="I918" s="97"/>
      <c r="J918" s="31"/>
      <c r="K918" s="31"/>
      <c r="L918" s="31"/>
      <c r="M918" s="31"/>
      <c r="N918" s="31"/>
      <c r="O918" s="31"/>
      <c r="P918" s="31"/>
      <c r="Q918" s="31"/>
      <c r="S918" s="31"/>
      <c r="T918" s="31"/>
      <c r="U918" s="31"/>
      <c r="V918" s="31"/>
      <c r="W918" s="31"/>
      <c r="X918" s="31"/>
      <c r="Y918" s="31"/>
      <c r="Z918" s="31"/>
      <c r="AA918" s="31"/>
      <c r="AB918" s="31"/>
      <c r="AC918" s="31"/>
      <c r="AD918" s="31"/>
      <c r="AE918" s="31"/>
      <c r="AF918" s="31"/>
      <c r="AG918" s="31"/>
      <c r="AH918" s="31"/>
      <c r="AI918" s="31"/>
    </row>
    <row r="919" spans="1:35">
      <c r="A919" s="31"/>
      <c r="B919" s="31"/>
      <c r="C919" s="31"/>
      <c r="D919" s="31"/>
      <c r="E919" s="31"/>
      <c r="F919" s="31"/>
      <c r="G919" s="31"/>
      <c r="H919" s="31"/>
      <c r="I919" s="97"/>
      <c r="J919" s="31"/>
      <c r="K919" s="31"/>
      <c r="L919" s="31"/>
      <c r="M919" s="31"/>
      <c r="N919" s="31"/>
      <c r="O919" s="31"/>
      <c r="P919" s="31"/>
      <c r="Q919" s="31"/>
      <c r="S919" s="31"/>
      <c r="T919" s="31"/>
      <c r="U919" s="31"/>
      <c r="V919" s="31"/>
      <c r="W919" s="31"/>
      <c r="X919" s="31"/>
      <c r="Y919" s="31"/>
      <c r="Z919" s="31"/>
      <c r="AA919" s="31"/>
      <c r="AB919" s="31"/>
      <c r="AC919" s="31"/>
      <c r="AD919" s="31"/>
      <c r="AE919" s="31"/>
      <c r="AF919" s="31"/>
      <c r="AG919" s="31"/>
      <c r="AH919" s="31"/>
      <c r="AI919" s="31"/>
    </row>
    <row r="920" spans="1:35">
      <c r="A920" s="31"/>
      <c r="B920" s="31"/>
      <c r="C920" s="31"/>
      <c r="D920" s="31"/>
      <c r="E920" s="31"/>
      <c r="F920" s="31"/>
      <c r="G920" s="31"/>
      <c r="H920" s="31"/>
      <c r="I920" s="97"/>
      <c r="J920" s="31"/>
      <c r="K920" s="31"/>
      <c r="L920" s="31"/>
      <c r="M920" s="31"/>
      <c r="N920" s="31"/>
      <c r="O920" s="31"/>
      <c r="P920" s="31"/>
      <c r="Q920" s="31"/>
      <c r="S920" s="31"/>
      <c r="T920" s="31"/>
      <c r="U920" s="31"/>
      <c r="V920" s="31"/>
      <c r="W920" s="31"/>
      <c r="X920" s="31"/>
      <c r="Y920" s="31"/>
      <c r="Z920" s="31"/>
      <c r="AA920" s="31"/>
      <c r="AB920" s="31"/>
      <c r="AC920" s="31"/>
      <c r="AD920" s="31"/>
      <c r="AE920" s="31"/>
      <c r="AF920" s="31"/>
      <c r="AG920" s="31"/>
      <c r="AH920" s="31"/>
      <c r="AI920" s="31"/>
    </row>
    <row r="921" spans="1:35">
      <c r="A921" s="31"/>
      <c r="B921" s="31"/>
      <c r="C921" s="31"/>
      <c r="D921" s="31"/>
      <c r="E921" s="31"/>
      <c r="F921" s="31"/>
      <c r="G921" s="31"/>
      <c r="H921" s="31"/>
      <c r="I921" s="97"/>
      <c r="J921" s="31"/>
      <c r="K921" s="31"/>
      <c r="L921" s="31"/>
      <c r="M921" s="31"/>
      <c r="N921" s="31"/>
      <c r="O921" s="31"/>
      <c r="P921" s="31"/>
      <c r="Q921" s="31"/>
      <c r="S921" s="31"/>
      <c r="T921" s="31"/>
      <c r="U921" s="31"/>
      <c r="V921" s="31"/>
      <c r="W921" s="31"/>
      <c r="X921" s="31"/>
      <c r="Y921" s="31"/>
      <c r="Z921" s="31"/>
      <c r="AA921" s="31"/>
      <c r="AB921" s="31"/>
      <c r="AC921" s="31"/>
      <c r="AD921" s="31"/>
      <c r="AE921" s="31"/>
      <c r="AF921" s="31"/>
      <c r="AG921" s="31"/>
      <c r="AH921" s="31"/>
      <c r="AI921" s="31"/>
    </row>
    <row r="922" spans="1:35">
      <c r="A922" s="31"/>
      <c r="B922" s="31"/>
      <c r="C922" s="31"/>
      <c r="D922" s="31"/>
      <c r="E922" s="31"/>
      <c r="F922" s="31"/>
      <c r="G922" s="31"/>
      <c r="H922" s="31"/>
      <c r="I922" s="97"/>
      <c r="J922" s="31"/>
      <c r="K922" s="31"/>
      <c r="L922" s="31"/>
      <c r="M922" s="31"/>
      <c r="N922" s="31"/>
      <c r="O922" s="31"/>
      <c r="P922" s="31"/>
      <c r="Q922" s="31"/>
      <c r="S922" s="31"/>
      <c r="T922" s="31"/>
      <c r="U922" s="31"/>
      <c r="V922" s="31"/>
      <c r="W922" s="31"/>
      <c r="X922" s="31"/>
      <c r="Y922" s="31"/>
      <c r="Z922" s="31"/>
      <c r="AA922" s="31"/>
      <c r="AB922" s="31"/>
      <c r="AC922" s="31"/>
      <c r="AD922" s="31"/>
      <c r="AE922" s="31"/>
      <c r="AF922" s="31"/>
      <c r="AG922" s="31"/>
      <c r="AH922" s="31"/>
      <c r="AI922" s="31"/>
    </row>
    <row r="923" spans="1:35">
      <c r="A923" s="31"/>
      <c r="B923" s="31"/>
      <c r="C923" s="31"/>
      <c r="D923" s="31"/>
      <c r="E923" s="31"/>
      <c r="F923" s="31"/>
      <c r="G923" s="31"/>
      <c r="H923" s="31"/>
      <c r="I923" s="97"/>
      <c r="J923" s="31"/>
      <c r="K923" s="31"/>
      <c r="L923" s="31"/>
      <c r="M923" s="31"/>
      <c r="N923" s="31"/>
      <c r="O923" s="31"/>
      <c r="P923" s="31"/>
      <c r="Q923" s="31"/>
      <c r="S923" s="31"/>
      <c r="T923" s="31"/>
      <c r="U923" s="31"/>
      <c r="V923" s="31"/>
      <c r="W923" s="31"/>
      <c r="X923" s="31"/>
      <c r="Y923" s="31"/>
      <c r="Z923" s="31"/>
      <c r="AA923" s="31"/>
      <c r="AB923" s="31"/>
      <c r="AC923" s="31"/>
      <c r="AD923" s="31"/>
      <c r="AE923" s="31"/>
      <c r="AF923" s="31"/>
      <c r="AG923" s="31"/>
      <c r="AH923" s="31"/>
      <c r="AI923" s="31"/>
    </row>
    <row r="924" spans="1:35">
      <c r="A924" s="31"/>
      <c r="B924" s="31"/>
      <c r="C924" s="31"/>
      <c r="D924" s="31"/>
      <c r="E924" s="31"/>
      <c r="F924" s="31"/>
      <c r="G924" s="31"/>
      <c r="H924" s="31"/>
      <c r="I924" s="97"/>
      <c r="J924" s="31"/>
      <c r="K924" s="31"/>
      <c r="L924" s="31"/>
      <c r="M924" s="31"/>
      <c r="N924" s="31"/>
      <c r="O924" s="31"/>
      <c r="P924" s="31"/>
      <c r="Q924" s="31"/>
      <c r="S924" s="31"/>
      <c r="T924" s="31"/>
      <c r="U924" s="31"/>
      <c r="V924" s="31"/>
      <c r="W924" s="31"/>
      <c r="X924" s="31"/>
      <c r="Y924" s="31"/>
      <c r="Z924" s="31"/>
      <c r="AA924" s="31"/>
      <c r="AB924" s="31"/>
      <c r="AC924" s="31"/>
      <c r="AD924" s="31"/>
      <c r="AE924" s="31"/>
      <c r="AF924" s="31"/>
      <c r="AG924" s="31"/>
      <c r="AH924" s="31"/>
      <c r="AI924" s="31"/>
    </row>
    <row r="925" spans="1:35">
      <c r="A925" s="31"/>
      <c r="B925" s="31"/>
      <c r="C925" s="31"/>
      <c r="D925" s="31"/>
      <c r="E925" s="31"/>
      <c r="F925" s="31"/>
      <c r="G925" s="31"/>
      <c r="H925" s="31"/>
      <c r="I925" s="97"/>
      <c r="J925" s="31"/>
      <c r="K925" s="31"/>
      <c r="L925" s="31"/>
      <c r="M925" s="31"/>
      <c r="N925" s="31"/>
      <c r="O925" s="31"/>
      <c r="P925" s="31"/>
      <c r="Q925" s="31"/>
      <c r="S925" s="31"/>
      <c r="T925" s="31"/>
      <c r="U925" s="31"/>
      <c r="V925" s="31"/>
      <c r="W925" s="31"/>
      <c r="X925" s="31"/>
      <c r="Y925" s="31"/>
      <c r="Z925" s="31"/>
      <c r="AA925" s="31"/>
      <c r="AB925" s="31"/>
      <c r="AC925" s="31"/>
      <c r="AD925" s="31"/>
      <c r="AE925" s="31"/>
      <c r="AF925" s="31"/>
      <c r="AG925" s="31"/>
      <c r="AH925" s="31"/>
      <c r="AI925" s="31"/>
    </row>
    <row r="926" spans="1:35">
      <c r="A926" s="31"/>
      <c r="B926" s="31"/>
      <c r="C926" s="31"/>
      <c r="D926" s="31"/>
      <c r="E926" s="31"/>
      <c r="F926" s="31"/>
      <c r="G926" s="31"/>
      <c r="H926" s="31"/>
      <c r="I926" s="97"/>
      <c r="J926" s="31"/>
      <c r="K926" s="31"/>
      <c r="L926" s="31"/>
      <c r="M926" s="31"/>
      <c r="N926" s="31"/>
      <c r="O926" s="31"/>
      <c r="P926" s="31"/>
      <c r="Q926" s="31"/>
      <c r="S926" s="31"/>
      <c r="T926" s="31"/>
      <c r="U926" s="31"/>
      <c r="V926" s="31"/>
      <c r="W926" s="31"/>
      <c r="X926" s="31"/>
      <c r="Y926" s="31"/>
      <c r="Z926" s="31"/>
      <c r="AA926" s="31"/>
      <c r="AB926" s="31"/>
      <c r="AC926" s="31"/>
      <c r="AD926" s="31"/>
      <c r="AE926" s="31"/>
      <c r="AF926" s="31"/>
      <c r="AG926" s="31"/>
      <c r="AH926" s="31"/>
      <c r="AI926" s="31"/>
    </row>
    <row r="927" spans="1:35">
      <c r="A927" s="31"/>
      <c r="B927" s="31"/>
      <c r="C927" s="31"/>
      <c r="D927" s="31"/>
      <c r="E927" s="31"/>
      <c r="F927" s="31"/>
      <c r="G927" s="31"/>
      <c r="H927" s="31"/>
      <c r="I927" s="97"/>
      <c r="J927" s="31"/>
      <c r="K927" s="31"/>
      <c r="L927" s="31"/>
      <c r="M927" s="31"/>
      <c r="N927" s="31"/>
      <c r="O927" s="31"/>
      <c r="P927" s="31"/>
      <c r="Q927" s="31"/>
      <c r="S927" s="31"/>
      <c r="T927" s="31"/>
      <c r="U927" s="31"/>
      <c r="V927" s="31"/>
      <c r="W927" s="31"/>
      <c r="X927" s="31"/>
      <c r="Y927" s="31"/>
      <c r="Z927" s="31"/>
      <c r="AA927" s="31"/>
      <c r="AB927" s="31"/>
      <c r="AC927" s="31"/>
      <c r="AD927" s="31"/>
      <c r="AE927" s="31"/>
      <c r="AF927" s="31"/>
      <c r="AG927" s="31"/>
      <c r="AH927" s="31"/>
      <c r="AI927" s="31"/>
    </row>
    <row r="928" spans="1:35">
      <c r="A928" s="31"/>
      <c r="B928" s="31"/>
      <c r="C928" s="31"/>
      <c r="D928" s="31"/>
      <c r="E928" s="31"/>
      <c r="F928" s="31"/>
      <c r="G928" s="31"/>
      <c r="H928" s="31"/>
      <c r="I928" s="97"/>
      <c r="J928" s="31"/>
      <c r="K928" s="31"/>
      <c r="L928" s="31"/>
      <c r="M928" s="31"/>
      <c r="N928" s="31"/>
      <c r="O928" s="31"/>
      <c r="P928" s="31"/>
      <c r="Q928" s="31"/>
      <c r="S928" s="31"/>
      <c r="T928" s="31"/>
      <c r="U928" s="31"/>
      <c r="V928" s="31"/>
      <c r="W928" s="31"/>
      <c r="X928" s="31"/>
      <c r="Y928" s="31"/>
      <c r="Z928" s="31"/>
      <c r="AA928" s="31"/>
      <c r="AB928" s="31"/>
      <c r="AC928" s="31"/>
      <c r="AD928" s="31"/>
      <c r="AE928" s="31"/>
      <c r="AF928" s="31"/>
      <c r="AG928" s="31"/>
      <c r="AH928" s="31"/>
      <c r="AI928" s="31"/>
    </row>
    <row r="929" spans="1:35">
      <c r="A929" s="31"/>
      <c r="B929" s="31"/>
      <c r="C929" s="31"/>
      <c r="D929" s="31"/>
      <c r="E929" s="31"/>
      <c r="F929" s="31"/>
      <c r="G929" s="31"/>
      <c r="H929" s="31"/>
      <c r="I929" s="97"/>
      <c r="J929" s="31"/>
      <c r="K929" s="31"/>
      <c r="L929" s="31"/>
      <c r="M929" s="31"/>
      <c r="N929" s="31"/>
      <c r="O929" s="31"/>
      <c r="P929" s="31"/>
      <c r="Q929" s="31"/>
      <c r="S929" s="31"/>
      <c r="T929" s="31"/>
      <c r="U929" s="31"/>
      <c r="V929" s="31"/>
      <c r="W929" s="31"/>
      <c r="X929" s="31"/>
      <c r="Y929" s="31"/>
      <c r="Z929" s="31"/>
      <c r="AA929" s="31"/>
      <c r="AB929" s="31"/>
      <c r="AC929" s="31"/>
      <c r="AD929" s="31"/>
      <c r="AE929" s="31"/>
      <c r="AF929" s="31"/>
      <c r="AG929" s="31"/>
      <c r="AH929" s="31"/>
      <c r="AI929" s="31"/>
    </row>
    <row r="930" spans="1:35">
      <c r="A930" s="31"/>
      <c r="B930" s="31"/>
      <c r="C930" s="31"/>
      <c r="D930" s="31"/>
      <c r="E930" s="31"/>
      <c r="F930" s="31"/>
      <c r="G930" s="31"/>
      <c r="H930" s="31"/>
      <c r="I930" s="97"/>
      <c r="J930" s="31"/>
      <c r="K930" s="31"/>
      <c r="L930" s="31"/>
      <c r="M930" s="31"/>
      <c r="N930" s="31"/>
      <c r="O930" s="31"/>
      <c r="P930" s="31"/>
      <c r="Q930" s="31"/>
      <c r="S930" s="31"/>
      <c r="T930" s="31"/>
      <c r="U930" s="31"/>
      <c r="V930" s="31"/>
      <c r="W930" s="31"/>
      <c r="X930" s="31"/>
      <c r="Y930" s="31"/>
      <c r="Z930" s="31"/>
      <c r="AA930" s="31"/>
      <c r="AB930" s="31"/>
      <c r="AC930" s="31"/>
      <c r="AD930" s="31"/>
      <c r="AE930" s="31"/>
      <c r="AF930" s="31"/>
      <c r="AG930" s="31"/>
      <c r="AH930" s="31"/>
      <c r="AI930" s="31"/>
    </row>
    <row r="931" spans="1:35">
      <c r="A931" s="31"/>
      <c r="B931" s="31"/>
      <c r="C931" s="31"/>
      <c r="D931" s="31"/>
      <c r="E931" s="31"/>
      <c r="F931" s="31"/>
      <c r="G931" s="31"/>
      <c r="H931" s="31"/>
      <c r="I931" s="97"/>
      <c r="J931" s="31"/>
      <c r="K931" s="31"/>
      <c r="L931" s="31"/>
      <c r="M931" s="31"/>
      <c r="N931" s="31"/>
      <c r="O931" s="31"/>
      <c r="P931" s="31"/>
      <c r="Q931" s="31"/>
      <c r="S931" s="31"/>
      <c r="T931" s="31"/>
      <c r="U931" s="31"/>
      <c r="V931" s="31"/>
      <c r="W931" s="31"/>
      <c r="X931" s="31"/>
      <c r="Y931" s="31"/>
      <c r="Z931" s="31"/>
      <c r="AA931" s="31"/>
      <c r="AB931" s="31"/>
      <c r="AC931" s="31"/>
      <c r="AD931" s="31"/>
      <c r="AE931" s="31"/>
      <c r="AF931" s="31"/>
      <c r="AG931" s="31"/>
      <c r="AH931" s="31"/>
      <c r="AI931" s="31"/>
    </row>
    <row r="932" spans="1:35">
      <c r="A932" s="31"/>
      <c r="B932" s="31"/>
      <c r="C932" s="31"/>
      <c r="D932" s="31"/>
      <c r="E932" s="31"/>
      <c r="F932" s="31"/>
      <c r="G932" s="31"/>
      <c r="H932" s="31"/>
      <c r="I932" s="97"/>
      <c r="J932" s="31"/>
      <c r="K932" s="31"/>
      <c r="L932" s="31"/>
      <c r="M932" s="31"/>
      <c r="N932" s="31"/>
      <c r="O932" s="31"/>
      <c r="P932" s="31"/>
      <c r="Q932" s="31"/>
      <c r="S932" s="31"/>
      <c r="T932" s="31"/>
      <c r="U932" s="31"/>
      <c r="V932" s="31"/>
      <c r="W932" s="31"/>
      <c r="X932" s="31"/>
      <c r="Y932" s="31"/>
      <c r="Z932" s="31"/>
      <c r="AA932" s="31"/>
      <c r="AB932" s="31"/>
      <c r="AC932" s="31"/>
      <c r="AD932" s="31"/>
      <c r="AE932" s="31"/>
      <c r="AF932" s="31"/>
      <c r="AG932" s="31"/>
      <c r="AH932" s="31"/>
      <c r="AI932" s="31"/>
    </row>
    <row r="933" spans="1:35">
      <c r="A933" s="31"/>
      <c r="B933" s="31"/>
      <c r="C933" s="31"/>
      <c r="D933" s="31"/>
      <c r="E933" s="31"/>
      <c r="F933" s="31"/>
      <c r="G933" s="31"/>
      <c r="H933" s="31"/>
      <c r="I933" s="97"/>
      <c r="J933" s="31"/>
      <c r="K933" s="31"/>
      <c r="L933" s="31"/>
      <c r="M933" s="31"/>
      <c r="N933" s="31"/>
      <c r="O933" s="31"/>
      <c r="P933" s="31"/>
      <c r="Q933" s="31"/>
      <c r="S933" s="31"/>
      <c r="T933" s="31"/>
      <c r="U933" s="31"/>
      <c r="V933" s="31"/>
      <c r="W933" s="31"/>
      <c r="X933" s="31"/>
      <c r="Y933" s="31"/>
      <c r="Z933" s="31"/>
      <c r="AA933" s="31"/>
      <c r="AB933" s="31"/>
      <c r="AC933" s="31"/>
      <c r="AD933" s="31"/>
      <c r="AE933" s="31"/>
      <c r="AF933" s="31"/>
      <c r="AG933" s="31"/>
      <c r="AH933" s="31"/>
      <c r="AI933" s="31"/>
    </row>
    <row r="934" spans="1:35">
      <c r="A934" s="31"/>
      <c r="B934" s="31"/>
      <c r="C934" s="31"/>
      <c r="D934" s="31"/>
      <c r="E934" s="31"/>
      <c r="F934" s="31"/>
      <c r="G934" s="31"/>
      <c r="H934" s="31"/>
      <c r="I934" s="97"/>
      <c r="J934" s="31"/>
      <c r="K934" s="31"/>
      <c r="L934" s="31"/>
      <c r="M934" s="31"/>
      <c r="N934" s="31"/>
      <c r="O934" s="31"/>
      <c r="P934" s="31"/>
      <c r="Q934" s="31"/>
      <c r="S934" s="31"/>
      <c r="T934" s="31"/>
      <c r="U934" s="31"/>
      <c r="V934" s="31"/>
      <c r="W934" s="31"/>
      <c r="X934" s="31"/>
      <c r="Y934" s="31"/>
      <c r="Z934" s="31"/>
      <c r="AA934" s="31"/>
      <c r="AB934" s="31"/>
      <c r="AC934" s="31"/>
      <c r="AD934" s="31"/>
      <c r="AE934" s="31"/>
      <c r="AF934" s="31"/>
      <c r="AG934" s="31"/>
      <c r="AH934" s="31"/>
      <c r="AI934" s="31"/>
    </row>
    <row r="935" spans="1:35">
      <c r="A935" s="31"/>
      <c r="B935" s="31"/>
      <c r="C935" s="31"/>
      <c r="D935" s="31"/>
      <c r="E935" s="31"/>
      <c r="F935" s="31"/>
      <c r="G935" s="31"/>
      <c r="H935" s="31"/>
      <c r="I935" s="97"/>
      <c r="J935" s="31"/>
      <c r="K935" s="31"/>
      <c r="L935" s="31"/>
      <c r="M935" s="31"/>
      <c r="N935" s="31"/>
      <c r="O935" s="31"/>
      <c r="P935" s="31"/>
      <c r="Q935" s="31"/>
      <c r="S935" s="31"/>
      <c r="T935" s="31"/>
      <c r="U935" s="31"/>
      <c r="V935" s="31"/>
      <c r="W935" s="31"/>
      <c r="X935" s="31"/>
      <c r="Y935" s="31"/>
      <c r="Z935" s="31"/>
      <c r="AA935" s="31"/>
      <c r="AB935" s="31"/>
      <c r="AC935" s="31"/>
      <c r="AD935" s="31"/>
      <c r="AE935" s="31"/>
      <c r="AF935" s="31"/>
      <c r="AG935" s="31"/>
      <c r="AH935" s="31"/>
      <c r="AI935" s="31"/>
    </row>
    <row r="936" spans="1:35">
      <c r="A936" s="31"/>
      <c r="B936" s="31"/>
      <c r="C936" s="31"/>
      <c r="D936" s="31"/>
      <c r="E936" s="31"/>
      <c r="F936" s="31"/>
      <c r="G936" s="31"/>
      <c r="H936" s="31"/>
      <c r="I936" s="97"/>
      <c r="J936" s="31"/>
      <c r="K936" s="31"/>
      <c r="L936" s="31"/>
      <c r="M936" s="31"/>
      <c r="N936" s="31"/>
      <c r="O936" s="31"/>
      <c r="P936" s="31"/>
      <c r="Q936" s="31"/>
      <c r="S936" s="31"/>
      <c r="T936" s="31"/>
      <c r="U936" s="31"/>
      <c r="V936" s="31"/>
      <c r="W936" s="31"/>
      <c r="X936" s="31"/>
      <c r="Y936" s="31"/>
      <c r="Z936" s="31"/>
      <c r="AA936" s="31"/>
      <c r="AB936" s="31"/>
      <c r="AC936" s="31"/>
      <c r="AD936" s="31"/>
      <c r="AE936" s="31"/>
      <c r="AF936" s="31"/>
      <c r="AG936" s="31"/>
      <c r="AH936" s="31"/>
      <c r="AI936" s="31"/>
    </row>
    <row r="937" spans="1:35">
      <c r="A937" s="31"/>
      <c r="B937" s="31"/>
      <c r="C937" s="31"/>
      <c r="D937" s="31"/>
      <c r="E937" s="31"/>
      <c r="F937" s="31"/>
      <c r="G937" s="31"/>
      <c r="H937" s="31"/>
      <c r="I937" s="97"/>
      <c r="J937" s="31"/>
      <c r="K937" s="31"/>
      <c r="L937" s="31"/>
      <c r="M937" s="31"/>
      <c r="N937" s="31"/>
      <c r="O937" s="31"/>
      <c r="P937" s="31"/>
      <c r="Q937" s="31"/>
      <c r="S937" s="31"/>
      <c r="T937" s="31"/>
      <c r="U937" s="31"/>
      <c r="V937" s="31"/>
      <c r="W937" s="31"/>
      <c r="X937" s="31"/>
      <c r="Y937" s="31"/>
      <c r="Z937" s="31"/>
      <c r="AA937" s="31"/>
      <c r="AB937" s="31"/>
      <c r="AC937" s="31"/>
      <c r="AD937" s="31"/>
      <c r="AE937" s="31"/>
      <c r="AF937" s="31"/>
      <c r="AG937" s="31"/>
      <c r="AH937" s="31"/>
      <c r="AI937" s="31"/>
    </row>
    <row r="938" spans="1:35">
      <c r="A938" s="31"/>
      <c r="B938" s="31"/>
      <c r="C938" s="31"/>
      <c r="D938" s="31"/>
      <c r="E938" s="31"/>
      <c r="F938" s="31"/>
      <c r="G938" s="31"/>
      <c r="H938" s="31"/>
      <c r="I938" s="97"/>
      <c r="J938" s="31"/>
      <c r="K938" s="31"/>
      <c r="L938" s="31"/>
      <c r="M938" s="31"/>
      <c r="N938" s="31"/>
      <c r="O938" s="31"/>
      <c r="P938" s="31"/>
      <c r="Q938" s="31"/>
      <c r="S938" s="31"/>
      <c r="T938" s="31"/>
      <c r="U938" s="31"/>
      <c r="V938" s="31"/>
      <c r="W938" s="31"/>
      <c r="X938" s="31"/>
      <c r="Y938" s="31"/>
      <c r="Z938" s="31"/>
      <c r="AA938" s="31"/>
      <c r="AB938" s="31"/>
      <c r="AC938" s="31"/>
      <c r="AD938" s="31"/>
      <c r="AE938" s="31"/>
      <c r="AF938" s="31"/>
      <c r="AG938" s="31"/>
      <c r="AH938" s="31"/>
      <c r="AI938" s="31"/>
    </row>
    <row r="939" spans="1:35">
      <c r="A939" s="31"/>
      <c r="B939" s="31"/>
      <c r="C939" s="31"/>
      <c r="D939" s="31"/>
      <c r="E939" s="31"/>
      <c r="F939" s="31"/>
      <c r="G939" s="31"/>
      <c r="H939" s="31"/>
      <c r="I939" s="97"/>
      <c r="J939" s="31"/>
      <c r="K939" s="31"/>
      <c r="L939" s="31"/>
      <c r="M939" s="31"/>
      <c r="N939" s="31"/>
      <c r="O939" s="31"/>
      <c r="P939" s="31"/>
      <c r="Q939" s="31"/>
      <c r="S939" s="31"/>
      <c r="T939" s="31"/>
      <c r="U939" s="31"/>
      <c r="V939" s="31"/>
      <c r="W939" s="31"/>
      <c r="X939" s="31"/>
      <c r="Y939" s="31"/>
      <c r="Z939" s="31"/>
      <c r="AA939" s="31"/>
      <c r="AB939" s="31"/>
      <c r="AC939" s="31"/>
      <c r="AD939" s="31"/>
      <c r="AE939" s="31"/>
      <c r="AF939" s="31"/>
      <c r="AG939" s="31"/>
      <c r="AH939" s="31"/>
      <c r="AI939" s="31"/>
    </row>
    <row r="940" spans="1:35">
      <c r="A940" s="31"/>
      <c r="B940" s="31"/>
      <c r="C940" s="31"/>
      <c r="D940" s="31"/>
      <c r="E940" s="31"/>
      <c r="F940" s="31"/>
      <c r="G940" s="31"/>
      <c r="H940" s="31"/>
      <c r="I940" s="97"/>
      <c r="J940" s="31"/>
      <c r="K940" s="31"/>
      <c r="L940" s="31"/>
      <c r="M940" s="31"/>
      <c r="N940" s="31"/>
      <c r="O940" s="31"/>
      <c r="P940" s="31"/>
      <c r="Q940" s="31"/>
      <c r="S940" s="31"/>
      <c r="T940" s="31"/>
      <c r="U940" s="31"/>
      <c r="V940" s="31"/>
      <c r="W940" s="31"/>
      <c r="X940" s="31"/>
      <c r="Y940" s="31"/>
      <c r="Z940" s="31"/>
      <c r="AA940" s="31"/>
      <c r="AB940" s="31"/>
      <c r="AC940" s="31"/>
      <c r="AD940" s="31"/>
      <c r="AE940" s="31"/>
      <c r="AF940" s="31"/>
      <c r="AG940" s="31"/>
      <c r="AH940" s="31"/>
      <c r="AI940" s="31"/>
    </row>
    <row r="941" spans="1:35">
      <c r="A941" s="31"/>
      <c r="B941" s="31"/>
      <c r="C941" s="31"/>
      <c r="D941" s="31"/>
      <c r="E941" s="31"/>
      <c r="F941" s="31"/>
      <c r="G941" s="31"/>
      <c r="H941" s="31"/>
      <c r="I941" s="97"/>
      <c r="J941" s="31"/>
      <c r="K941" s="31"/>
      <c r="L941" s="31"/>
      <c r="M941" s="31"/>
      <c r="N941" s="31"/>
      <c r="O941" s="31"/>
      <c r="P941" s="31"/>
      <c r="Q941" s="31"/>
      <c r="S941" s="31"/>
      <c r="T941" s="31"/>
      <c r="U941" s="31"/>
      <c r="V941" s="31"/>
      <c r="W941" s="31"/>
      <c r="X941" s="31"/>
      <c r="Y941" s="31"/>
      <c r="Z941" s="31"/>
      <c r="AA941" s="31"/>
      <c r="AB941" s="31"/>
      <c r="AC941" s="31"/>
      <c r="AD941" s="31"/>
      <c r="AE941" s="31"/>
      <c r="AF941" s="31"/>
      <c r="AG941" s="31"/>
      <c r="AH941" s="31"/>
      <c r="AI941" s="31"/>
    </row>
    <row r="942" spans="1:35">
      <c r="A942" s="31"/>
      <c r="B942" s="31"/>
      <c r="C942" s="31"/>
      <c r="D942" s="31"/>
      <c r="E942" s="31"/>
      <c r="F942" s="31"/>
      <c r="G942" s="31"/>
      <c r="H942" s="31"/>
      <c r="I942" s="97"/>
      <c r="J942" s="31"/>
      <c r="K942" s="31"/>
      <c r="L942" s="31"/>
      <c r="M942" s="31"/>
      <c r="N942" s="31"/>
      <c r="O942" s="31"/>
      <c r="P942" s="31"/>
      <c r="Q942" s="31"/>
      <c r="S942" s="31"/>
      <c r="T942" s="31"/>
      <c r="U942" s="31"/>
      <c r="V942" s="31"/>
      <c r="W942" s="31"/>
      <c r="X942" s="31"/>
      <c r="Y942" s="31"/>
      <c r="Z942" s="31"/>
      <c r="AA942" s="31"/>
      <c r="AB942" s="31"/>
      <c r="AC942" s="31"/>
      <c r="AD942" s="31"/>
      <c r="AE942" s="31"/>
      <c r="AF942" s="31"/>
      <c r="AG942" s="31"/>
      <c r="AH942" s="31"/>
      <c r="AI942" s="31"/>
    </row>
    <row r="943" spans="1:35">
      <c r="A943" s="31"/>
      <c r="B943" s="31"/>
      <c r="C943" s="31"/>
      <c r="D943" s="31"/>
      <c r="E943" s="31"/>
      <c r="F943" s="31"/>
      <c r="G943" s="31"/>
      <c r="H943" s="31"/>
      <c r="I943" s="97"/>
      <c r="J943" s="31"/>
      <c r="K943" s="31"/>
      <c r="L943" s="31"/>
      <c r="M943" s="31"/>
      <c r="N943" s="31"/>
      <c r="O943" s="31"/>
      <c r="P943" s="31"/>
      <c r="Q943" s="31"/>
      <c r="S943" s="31"/>
      <c r="T943" s="31"/>
      <c r="U943" s="31"/>
      <c r="V943" s="31"/>
      <c r="W943" s="31"/>
      <c r="X943" s="31"/>
      <c r="Y943" s="31"/>
      <c r="Z943" s="31"/>
      <c r="AA943" s="31"/>
      <c r="AB943" s="31"/>
      <c r="AC943" s="31"/>
      <c r="AD943" s="31"/>
      <c r="AE943" s="31"/>
      <c r="AF943" s="31"/>
      <c r="AG943" s="31"/>
      <c r="AH943" s="31"/>
      <c r="AI943" s="31"/>
    </row>
    <row r="944" spans="1:35">
      <c r="A944" s="31"/>
      <c r="B944" s="31"/>
      <c r="C944" s="31"/>
      <c r="D944" s="31"/>
      <c r="E944" s="31"/>
      <c r="F944" s="31"/>
      <c r="G944" s="31"/>
      <c r="H944" s="31"/>
      <c r="I944" s="97"/>
      <c r="J944" s="31"/>
      <c r="K944" s="31"/>
      <c r="L944" s="31"/>
      <c r="M944" s="31"/>
      <c r="N944" s="31"/>
      <c r="O944" s="31"/>
      <c r="P944" s="31"/>
      <c r="Q944" s="31"/>
      <c r="S944" s="31"/>
      <c r="T944" s="31"/>
      <c r="U944" s="31"/>
      <c r="V944" s="31"/>
      <c r="W944" s="31"/>
      <c r="X944" s="31"/>
      <c r="Y944" s="31"/>
      <c r="Z944" s="31"/>
      <c r="AA944" s="31"/>
      <c r="AB944" s="31"/>
      <c r="AC944" s="31"/>
      <c r="AD944" s="31"/>
      <c r="AE944" s="31"/>
      <c r="AF944" s="31"/>
      <c r="AG944" s="31"/>
      <c r="AH944" s="31"/>
      <c r="AI944" s="31"/>
    </row>
    <row r="945" spans="1:35">
      <c r="A945" s="31"/>
      <c r="B945" s="31"/>
      <c r="C945" s="31"/>
      <c r="D945" s="31"/>
      <c r="E945" s="31"/>
      <c r="F945" s="31"/>
      <c r="G945" s="31"/>
      <c r="H945" s="31"/>
      <c r="I945" s="97"/>
      <c r="J945" s="31"/>
      <c r="K945" s="31"/>
      <c r="L945" s="31"/>
      <c r="M945" s="31"/>
      <c r="N945" s="31"/>
      <c r="O945" s="31"/>
      <c r="P945" s="31"/>
      <c r="Q945" s="31"/>
      <c r="S945" s="31"/>
      <c r="T945" s="31"/>
      <c r="U945" s="31"/>
      <c r="V945" s="31"/>
      <c r="W945" s="31"/>
      <c r="X945" s="31"/>
      <c r="Y945" s="31"/>
      <c r="Z945" s="31"/>
      <c r="AA945" s="31"/>
      <c r="AB945" s="31"/>
      <c r="AC945" s="31"/>
      <c r="AD945" s="31"/>
      <c r="AE945" s="31"/>
      <c r="AF945" s="31"/>
      <c r="AG945" s="31"/>
      <c r="AH945" s="31"/>
      <c r="AI945" s="31"/>
    </row>
    <row r="946" spans="1:35">
      <c r="A946" s="31"/>
      <c r="B946" s="31"/>
      <c r="C946" s="31"/>
      <c r="D946" s="31"/>
      <c r="E946" s="31"/>
      <c r="F946" s="31"/>
      <c r="G946" s="31"/>
      <c r="H946" s="31"/>
      <c r="I946" s="97"/>
      <c r="J946" s="31"/>
      <c r="K946" s="31"/>
      <c r="L946" s="31"/>
      <c r="M946" s="31"/>
      <c r="N946" s="31"/>
      <c r="O946" s="31"/>
      <c r="P946" s="31"/>
      <c r="Q946" s="31"/>
      <c r="S946" s="31"/>
      <c r="T946" s="31"/>
      <c r="U946" s="31"/>
      <c r="V946" s="31"/>
      <c r="W946" s="31"/>
      <c r="X946" s="31"/>
      <c r="Y946" s="31"/>
      <c r="Z946" s="31"/>
      <c r="AA946" s="31"/>
      <c r="AB946" s="31"/>
      <c r="AC946" s="31"/>
      <c r="AD946" s="31"/>
      <c r="AE946" s="31"/>
      <c r="AF946" s="31"/>
      <c r="AG946" s="31"/>
      <c r="AH946" s="31"/>
      <c r="AI946" s="31"/>
    </row>
    <row r="947" spans="1:35">
      <c r="A947" s="31"/>
      <c r="B947" s="31"/>
      <c r="C947" s="31"/>
      <c r="D947" s="31"/>
      <c r="E947" s="31"/>
      <c r="F947" s="31"/>
      <c r="G947" s="31"/>
      <c r="H947" s="31"/>
      <c r="I947" s="97"/>
      <c r="J947" s="31"/>
      <c r="K947" s="31"/>
      <c r="L947" s="31"/>
      <c r="M947" s="31"/>
      <c r="N947" s="31"/>
      <c r="O947" s="31"/>
      <c r="P947" s="31"/>
      <c r="Q947" s="31"/>
      <c r="S947" s="31"/>
      <c r="T947" s="31"/>
      <c r="U947" s="31"/>
      <c r="V947" s="31"/>
      <c r="W947" s="31"/>
      <c r="X947" s="31"/>
      <c r="Y947" s="31"/>
      <c r="Z947" s="31"/>
      <c r="AA947" s="31"/>
      <c r="AB947" s="31"/>
      <c r="AC947" s="31"/>
      <c r="AD947" s="31"/>
      <c r="AE947" s="31"/>
      <c r="AF947" s="31"/>
      <c r="AG947" s="31"/>
      <c r="AH947" s="31"/>
      <c r="AI947" s="31"/>
    </row>
    <row r="948" spans="1:35">
      <c r="A948" s="31"/>
      <c r="B948" s="31"/>
      <c r="C948" s="31"/>
      <c r="D948" s="31"/>
      <c r="E948" s="31"/>
      <c r="F948" s="31"/>
      <c r="G948" s="31"/>
      <c r="H948" s="31"/>
      <c r="I948" s="97"/>
      <c r="J948" s="31"/>
      <c r="K948" s="31"/>
      <c r="L948" s="31"/>
      <c r="M948" s="31"/>
      <c r="N948" s="31"/>
      <c r="O948" s="31"/>
      <c r="P948" s="31"/>
      <c r="Q948" s="31"/>
      <c r="S948" s="31"/>
      <c r="T948" s="31"/>
      <c r="U948" s="31"/>
      <c r="V948" s="31"/>
      <c r="W948" s="31"/>
      <c r="X948" s="31"/>
      <c r="Y948" s="31"/>
      <c r="Z948" s="31"/>
      <c r="AA948" s="31"/>
      <c r="AB948" s="31"/>
      <c r="AC948" s="31"/>
      <c r="AD948" s="31"/>
      <c r="AE948" s="31"/>
      <c r="AF948" s="31"/>
      <c r="AG948" s="31"/>
      <c r="AH948" s="31"/>
      <c r="AI948" s="31"/>
    </row>
    <row r="949" spans="1:35">
      <c r="A949" s="31"/>
      <c r="B949" s="31"/>
      <c r="C949" s="31"/>
      <c r="D949" s="31"/>
      <c r="E949" s="31"/>
      <c r="F949" s="31"/>
      <c r="G949" s="31"/>
      <c r="H949" s="31"/>
      <c r="I949" s="97"/>
      <c r="J949" s="31"/>
      <c r="K949" s="31"/>
      <c r="L949" s="31"/>
      <c r="M949" s="31"/>
      <c r="N949" s="31"/>
      <c r="O949" s="31"/>
      <c r="P949" s="31"/>
      <c r="Q949" s="31"/>
      <c r="S949" s="31"/>
      <c r="T949" s="31"/>
      <c r="U949" s="31"/>
      <c r="V949" s="31"/>
      <c r="W949" s="31"/>
      <c r="X949" s="31"/>
      <c r="Y949" s="31"/>
      <c r="Z949" s="31"/>
      <c r="AA949" s="31"/>
      <c r="AB949" s="31"/>
      <c r="AC949" s="31"/>
      <c r="AD949" s="31"/>
      <c r="AE949" s="31"/>
      <c r="AF949" s="31"/>
      <c r="AG949" s="31"/>
      <c r="AH949" s="31"/>
      <c r="AI949" s="31"/>
    </row>
    <row r="950" spans="1:35">
      <c r="A950" s="31"/>
      <c r="B950" s="31"/>
      <c r="C950" s="31"/>
      <c r="D950" s="31"/>
      <c r="E950" s="31"/>
      <c r="F950" s="31"/>
      <c r="G950" s="31"/>
      <c r="H950" s="31"/>
      <c r="I950" s="97"/>
      <c r="J950" s="31"/>
      <c r="K950" s="31"/>
      <c r="L950" s="31"/>
      <c r="M950" s="31"/>
      <c r="N950" s="31"/>
      <c r="O950" s="31"/>
      <c r="P950" s="31"/>
      <c r="Q950" s="31"/>
      <c r="S950" s="31"/>
      <c r="T950" s="31"/>
      <c r="U950" s="31"/>
      <c r="V950" s="31"/>
      <c r="W950" s="31"/>
      <c r="X950" s="31"/>
      <c r="Y950" s="31"/>
      <c r="Z950" s="31"/>
      <c r="AA950" s="31"/>
      <c r="AB950" s="31"/>
      <c r="AC950" s="31"/>
      <c r="AD950" s="31"/>
      <c r="AE950" s="31"/>
      <c r="AF950" s="31"/>
      <c r="AG950" s="31"/>
      <c r="AH950" s="31"/>
      <c r="AI950" s="31"/>
    </row>
    <row r="951" spans="1:35">
      <c r="A951" s="31"/>
      <c r="B951" s="31"/>
      <c r="C951" s="31"/>
      <c r="D951" s="31"/>
      <c r="E951" s="31"/>
      <c r="F951" s="31"/>
      <c r="G951" s="31"/>
      <c r="H951" s="31"/>
      <c r="I951" s="97"/>
      <c r="J951" s="31"/>
      <c r="K951" s="31"/>
      <c r="L951" s="31"/>
      <c r="M951" s="31"/>
      <c r="N951" s="31"/>
      <c r="O951" s="31"/>
      <c r="P951" s="31"/>
      <c r="Q951" s="31"/>
      <c r="S951" s="31"/>
      <c r="T951" s="31"/>
      <c r="U951" s="31"/>
      <c r="V951" s="31"/>
      <c r="W951" s="31"/>
      <c r="X951" s="31"/>
      <c r="Y951" s="31"/>
      <c r="Z951" s="31"/>
      <c r="AA951" s="31"/>
      <c r="AB951" s="31"/>
      <c r="AC951" s="31"/>
      <c r="AD951" s="31"/>
      <c r="AE951" s="31"/>
      <c r="AF951" s="31"/>
      <c r="AG951" s="31"/>
      <c r="AH951" s="31"/>
      <c r="AI951" s="31"/>
    </row>
    <row r="952" spans="1:35">
      <c r="A952" s="31"/>
      <c r="B952" s="31"/>
      <c r="C952" s="31"/>
      <c r="D952" s="31"/>
      <c r="E952" s="31"/>
      <c r="F952" s="31"/>
      <c r="G952" s="31"/>
      <c r="H952" s="31"/>
      <c r="I952" s="97"/>
      <c r="J952" s="31"/>
      <c r="K952" s="31"/>
      <c r="L952" s="31"/>
      <c r="M952" s="31"/>
      <c r="N952" s="31"/>
      <c r="O952" s="31"/>
      <c r="P952" s="31"/>
      <c r="Q952" s="31"/>
      <c r="S952" s="31"/>
      <c r="T952" s="31"/>
      <c r="U952" s="31"/>
      <c r="V952" s="31"/>
      <c r="W952" s="31"/>
      <c r="X952" s="31"/>
      <c r="Y952" s="31"/>
      <c r="Z952" s="31"/>
      <c r="AA952" s="31"/>
      <c r="AB952" s="31"/>
      <c r="AC952" s="31"/>
      <c r="AD952" s="31"/>
      <c r="AE952" s="31"/>
      <c r="AF952" s="31"/>
      <c r="AG952" s="31"/>
      <c r="AH952" s="31"/>
      <c r="AI952" s="31"/>
    </row>
    <row r="953" spans="1:35">
      <c r="A953" s="31"/>
      <c r="B953" s="31"/>
      <c r="C953" s="31"/>
      <c r="D953" s="31"/>
      <c r="E953" s="31"/>
      <c r="F953" s="31"/>
      <c r="G953" s="31"/>
      <c r="H953" s="31"/>
      <c r="I953" s="97"/>
      <c r="J953" s="31"/>
      <c r="K953" s="31"/>
      <c r="L953" s="31"/>
      <c r="M953" s="31"/>
      <c r="N953" s="31"/>
      <c r="O953" s="31"/>
      <c r="P953" s="31"/>
      <c r="Q953" s="31"/>
      <c r="S953" s="31"/>
      <c r="T953" s="31"/>
      <c r="U953" s="31"/>
      <c r="V953" s="31"/>
      <c r="W953" s="31"/>
      <c r="X953" s="31"/>
      <c r="Y953" s="31"/>
      <c r="Z953" s="31"/>
      <c r="AA953" s="31"/>
      <c r="AB953" s="31"/>
      <c r="AC953" s="31"/>
      <c r="AD953" s="31"/>
      <c r="AE953" s="31"/>
      <c r="AF953" s="31"/>
      <c r="AG953" s="31"/>
      <c r="AH953" s="31"/>
      <c r="AI953" s="31"/>
    </row>
    <row r="954" spans="1:35">
      <c r="A954" s="31"/>
      <c r="B954" s="31"/>
      <c r="C954" s="31"/>
      <c r="D954" s="31"/>
      <c r="E954" s="31"/>
      <c r="F954" s="31"/>
      <c r="G954" s="31"/>
      <c r="H954" s="31"/>
      <c r="I954" s="97"/>
      <c r="J954" s="31"/>
      <c r="K954" s="31"/>
      <c r="L954" s="31"/>
      <c r="M954" s="31"/>
      <c r="N954" s="31"/>
      <c r="O954" s="31"/>
      <c r="P954" s="31"/>
      <c r="Q954" s="31"/>
      <c r="S954" s="31"/>
      <c r="T954" s="31"/>
      <c r="U954" s="31"/>
      <c r="V954" s="31"/>
      <c r="W954" s="31"/>
      <c r="X954" s="31"/>
      <c r="Y954" s="31"/>
      <c r="Z954" s="31"/>
      <c r="AA954" s="31"/>
      <c r="AB954" s="31"/>
      <c r="AC954" s="31"/>
      <c r="AD954" s="31"/>
      <c r="AE954" s="31"/>
      <c r="AF954" s="31"/>
      <c r="AG954" s="31"/>
      <c r="AH954" s="31"/>
      <c r="AI954" s="31"/>
    </row>
    <row r="955" spans="1:35">
      <c r="A955" s="31"/>
      <c r="B955" s="31"/>
      <c r="C955" s="31"/>
      <c r="D955" s="31"/>
      <c r="E955" s="31"/>
      <c r="F955" s="31"/>
      <c r="G955" s="31"/>
      <c r="H955" s="31"/>
      <c r="I955" s="97"/>
      <c r="J955" s="31"/>
      <c r="K955" s="31"/>
      <c r="L955" s="31"/>
      <c r="M955" s="31"/>
      <c r="N955" s="31"/>
      <c r="O955" s="31"/>
      <c r="P955" s="31"/>
      <c r="Q955" s="31"/>
      <c r="S955" s="31"/>
      <c r="T955" s="31"/>
      <c r="U955" s="31"/>
      <c r="V955" s="31"/>
      <c r="W955" s="31"/>
      <c r="X955" s="31"/>
      <c r="Y955" s="31"/>
      <c r="Z955" s="31"/>
      <c r="AA955" s="31"/>
      <c r="AB955" s="31"/>
      <c r="AC955" s="31"/>
      <c r="AD955" s="31"/>
      <c r="AE955" s="31"/>
      <c r="AF955" s="31"/>
      <c r="AG955" s="31"/>
      <c r="AH955" s="31"/>
      <c r="AI955" s="31"/>
    </row>
    <row r="956" spans="1:35">
      <c r="A956" s="31"/>
      <c r="B956" s="31"/>
      <c r="C956" s="31"/>
      <c r="D956" s="31"/>
      <c r="E956" s="31"/>
      <c r="F956" s="31"/>
      <c r="G956" s="31"/>
      <c r="H956" s="31"/>
      <c r="I956" s="97"/>
      <c r="J956" s="31"/>
      <c r="K956" s="31"/>
      <c r="L956" s="31"/>
      <c r="M956" s="31"/>
      <c r="N956" s="31"/>
      <c r="O956" s="31"/>
      <c r="P956" s="31"/>
      <c r="Q956" s="31"/>
      <c r="S956" s="31"/>
      <c r="T956" s="31"/>
      <c r="U956" s="31"/>
      <c r="V956" s="31"/>
      <c r="W956" s="31"/>
      <c r="X956" s="31"/>
      <c r="Y956" s="31"/>
      <c r="Z956" s="31"/>
      <c r="AA956" s="31"/>
      <c r="AB956" s="31"/>
      <c r="AC956" s="31"/>
      <c r="AD956" s="31"/>
      <c r="AE956" s="31"/>
      <c r="AF956" s="31"/>
      <c r="AG956" s="31"/>
      <c r="AH956" s="31"/>
      <c r="AI956" s="31"/>
    </row>
    <row r="957" spans="1:35">
      <c r="A957" s="31"/>
      <c r="B957" s="31"/>
      <c r="C957" s="31"/>
      <c r="D957" s="31"/>
      <c r="E957" s="31"/>
      <c r="F957" s="31"/>
      <c r="G957" s="31"/>
      <c r="H957" s="31"/>
      <c r="I957" s="97"/>
      <c r="J957" s="31"/>
      <c r="K957" s="31"/>
      <c r="L957" s="31"/>
      <c r="M957" s="31"/>
      <c r="N957" s="31"/>
      <c r="O957" s="31"/>
      <c r="P957" s="31"/>
      <c r="Q957" s="31"/>
      <c r="S957" s="31"/>
      <c r="T957" s="31"/>
      <c r="U957" s="31"/>
      <c r="V957" s="31"/>
      <c r="W957" s="31"/>
      <c r="X957" s="31"/>
      <c r="Y957" s="31"/>
      <c r="Z957" s="31"/>
      <c r="AA957" s="31"/>
      <c r="AB957" s="31"/>
      <c r="AC957" s="31"/>
      <c r="AD957" s="31"/>
      <c r="AE957" s="31"/>
      <c r="AF957" s="31"/>
      <c r="AG957" s="31"/>
      <c r="AH957" s="31"/>
      <c r="AI957" s="31"/>
    </row>
    <row r="958" spans="1:35">
      <c r="A958" s="31"/>
      <c r="B958" s="31"/>
      <c r="C958" s="31"/>
      <c r="D958" s="31"/>
      <c r="E958" s="31"/>
      <c r="F958" s="31"/>
      <c r="G958" s="31"/>
      <c r="H958" s="31"/>
      <c r="I958" s="97"/>
      <c r="J958" s="31"/>
      <c r="K958" s="31"/>
      <c r="L958" s="31"/>
      <c r="M958" s="31"/>
      <c r="N958" s="31"/>
      <c r="O958" s="31"/>
      <c r="P958" s="31"/>
      <c r="Q958" s="31"/>
      <c r="S958" s="31"/>
      <c r="T958" s="31"/>
      <c r="U958" s="31"/>
      <c r="V958" s="31"/>
      <c r="W958" s="31"/>
      <c r="X958" s="31"/>
      <c r="Y958" s="31"/>
      <c r="Z958" s="31"/>
      <c r="AA958" s="31"/>
      <c r="AB958" s="31"/>
      <c r="AC958" s="31"/>
      <c r="AD958" s="31"/>
      <c r="AE958" s="31"/>
      <c r="AF958" s="31"/>
      <c r="AG958" s="31"/>
      <c r="AH958" s="31"/>
      <c r="AI958" s="31"/>
    </row>
    <row r="959" spans="1:35">
      <c r="A959" s="31"/>
      <c r="B959" s="31"/>
      <c r="C959" s="31"/>
      <c r="D959" s="31"/>
      <c r="E959" s="31"/>
      <c r="F959" s="31"/>
      <c r="G959" s="31"/>
      <c r="H959" s="31"/>
      <c r="I959" s="97"/>
      <c r="J959" s="31"/>
      <c r="K959" s="31"/>
      <c r="L959" s="31"/>
      <c r="M959" s="31"/>
      <c r="N959" s="31"/>
      <c r="O959" s="31"/>
      <c r="P959" s="31"/>
      <c r="Q959" s="31"/>
      <c r="S959" s="31"/>
      <c r="T959" s="31"/>
      <c r="U959" s="31"/>
      <c r="V959" s="31"/>
      <c r="W959" s="31"/>
      <c r="X959" s="31"/>
      <c r="Y959" s="31"/>
      <c r="Z959" s="31"/>
      <c r="AA959" s="31"/>
      <c r="AB959" s="31"/>
      <c r="AC959" s="31"/>
      <c r="AD959" s="31"/>
      <c r="AE959" s="31"/>
      <c r="AF959" s="31"/>
      <c r="AG959" s="31"/>
      <c r="AH959" s="31"/>
      <c r="AI959" s="31"/>
    </row>
    <row r="960" spans="1:35">
      <c r="A960" s="31"/>
      <c r="B960" s="31"/>
      <c r="C960" s="31"/>
      <c r="D960" s="31"/>
      <c r="E960" s="31"/>
      <c r="F960" s="31"/>
      <c r="G960" s="31"/>
      <c r="H960" s="31"/>
      <c r="I960" s="97"/>
      <c r="J960" s="31"/>
      <c r="K960" s="31"/>
      <c r="L960" s="31"/>
      <c r="M960" s="31"/>
      <c r="N960" s="31"/>
      <c r="O960" s="31"/>
      <c r="P960" s="31"/>
      <c r="Q960" s="31"/>
      <c r="S960" s="31"/>
      <c r="T960" s="31"/>
      <c r="U960" s="31"/>
      <c r="V960" s="31"/>
      <c r="W960" s="31"/>
      <c r="X960" s="31"/>
      <c r="Y960" s="31"/>
      <c r="Z960" s="31"/>
      <c r="AA960" s="31"/>
      <c r="AB960" s="31"/>
      <c r="AC960" s="31"/>
      <c r="AD960" s="31"/>
      <c r="AE960" s="31"/>
      <c r="AF960" s="31"/>
      <c r="AG960" s="31"/>
      <c r="AH960" s="31"/>
      <c r="AI960" s="31"/>
    </row>
    <row r="961" spans="1:35">
      <c r="A961" s="31"/>
      <c r="B961" s="31"/>
      <c r="C961" s="31"/>
      <c r="D961" s="31"/>
      <c r="E961" s="31"/>
      <c r="F961" s="31"/>
      <c r="G961" s="31"/>
      <c r="H961" s="31"/>
      <c r="I961" s="97"/>
      <c r="J961" s="31"/>
      <c r="K961" s="31"/>
      <c r="L961" s="31"/>
      <c r="M961" s="31"/>
      <c r="N961" s="31"/>
      <c r="O961" s="31"/>
      <c r="P961" s="31"/>
      <c r="Q961" s="31"/>
      <c r="S961" s="31"/>
      <c r="T961" s="31"/>
      <c r="U961" s="31"/>
      <c r="V961" s="31"/>
      <c r="W961" s="31"/>
      <c r="X961" s="31"/>
      <c r="Y961" s="31"/>
      <c r="Z961" s="31"/>
      <c r="AA961" s="31"/>
      <c r="AB961" s="31"/>
      <c r="AC961" s="31"/>
      <c r="AD961" s="31"/>
      <c r="AE961" s="31"/>
      <c r="AF961" s="31"/>
      <c r="AG961" s="31"/>
      <c r="AH961" s="31"/>
      <c r="AI961" s="31"/>
    </row>
    <row r="962" spans="1:35">
      <c r="A962" s="31"/>
      <c r="B962" s="31"/>
      <c r="C962" s="31"/>
      <c r="D962" s="31"/>
      <c r="E962" s="31"/>
      <c r="F962" s="31"/>
      <c r="G962" s="31"/>
      <c r="H962" s="31"/>
      <c r="I962" s="97"/>
      <c r="J962" s="31"/>
      <c r="K962" s="31"/>
      <c r="L962" s="31"/>
      <c r="M962" s="31"/>
      <c r="N962" s="31"/>
      <c r="O962" s="31"/>
      <c r="P962" s="31"/>
      <c r="Q962" s="31"/>
      <c r="S962" s="31"/>
      <c r="T962" s="31"/>
      <c r="U962" s="31"/>
      <c r="V962" s="31"/>
      <c r="W962" s="31"/>
      <c r="X962" s="31"/>
      <c r="Y962" s="31"/>
      <c r="Z962" s="31"/>
      <c r="AA962" s="31"/>
      <c r="AB962" s="31"/>
      <c r="AC962" s="31"/>
      <c r="AD962" s="31"/>
      <c r="AE962" s="31"/>
      <c r="AF962" s="31"/>
      <c r="AG962" s="31"/>
      <c r="AH962" s="31"/>
      <c r="AI962" s="31"/>
    </row>
    <row r="963" spans="1:35">
      <c r="A963" s="31"/>
      <c r="B963" s="31"/>
      <c r="C963" s="31"/>
      <c r="D963" s="31"/>
      <c r="E963" s="31"/>
      <c r="F963" s="31"/>
      <c r="G963" s="31"/>
      <c r="H963" s="31"/>
      <c r="I963" s="97"/>
      <c r="J963" s="31"/>
      <c r="K963" s="31"/>
      <c r="L963" s="31"/>
      <c r="M963" s="31"/>
      <c r="N963" s="31"/>
      <c r="O963" s="31"/>
      <c r="P963" s="31"/>
      <c r="Q963" s="31"/>
      <c r="S963" s="31"/>
      <c r="T963" s="31"/>
      <c r="U963" s="31"/>
      <c r="V963" s="31"/>
      <c r="W963" s="31"/>
      <c r="X963" s="31"/>
      <c r="Y963" s="31"/>
      <c r="Z963" s="31"/>
      <c r="AA963" s="31"/>
      <c r="AB963" s="31"/>
      <c r="AC963" s="31"/>
      <c r="AD963" s="31"/>
      <c r="AE963" s="31"/>
      <c r="AF963" s="31"/>
      <c r="AG963" s="31"/>
      <c r="AH963" s="31"/>
      <c r="AI963" s="31"/>
    </row>
    <row r="964" spans="1:35">
      <c r="A964" s="31"/>
      <c r="B964" s="31"/>
      <c r="C964" s="31"/>
      <c r="D964" s="31"/>
      <c r="E964" s="31"/>
      <c r="F964" s="31"/>
      <c r="G964" s="31"/>
      <c r="H964" s="31"/>
      <c r="I964" s="97"/>
      <c r="J964" s="31"/>
      <c r="K964" s="31"/>
      <c r="L964" s="31"/>
      <c r="M964" s="31"/>
      <c r="N964" s="31"/>
      <c r="O964" s="31"/>
      <c r="P964" s="31"/>
      <c r="Q964" s="31"/>
      <c r="S964" s="31"/>
      <c r="T964" s="31"/>
      <c r="U964" s="31"/>
      <c r="V964" s="31"/>
      <c r="W964" s="31"/>
      <c r="X964" s="31"/>
      <c r="Y964" s="31"/>
      <c r="Z964" s="31"/>
      <c r="AA964" s="31"/>
      <c r="AB964" s="31"/>
      <c r="AC964" s="31"/>
      <c r="AD964" s="31"/>
      <c r="AE964" s="31"/>
      <c r="AF964" s="31"/>
      <c r="AG964" s="31"/>
      <c r="AH964" s="31"/>
      <c r="AI964" s="31"/>
    </row>
    <row r="965" spans="1:35">
      <c r="A965" s="31"/>
      <c r="B965" s="31"/>
      <c r="C965" s="31"/>
      <c r="D965" s="31"/>
      <c r="E965" s="31"/>
      <c r="F965" s="31"/>
      <c r="G965" s="31"/>
      <c r="H965" s="31"/>
      <c r="I965" s="97"/>
      <c r="J965" s="31"/>
      <c r="K965" s="31"/>
      <c r="L965" s="31"/>
      <c r="M965" s="31"/>
      <c r="N965" s="31"/>
      <c r="O965" s="31"/>
      <c r="P965" s="31"/>
      <c r="Q965" s="31"/>
      <c r="S965" s="31"/>
      <c r="T965" s="31"/>
      <c r="U965" s="31"/>
      <c r="V965" s="31"/>
      <c r="W965" s="31"/>
      <c r="X965" s="31"/>
      <c r="Y965" s="31"/>
      <c r="Z965" s="31"/>
      <c r="AA965" s="31"/>
      <c r="AB965" s="31"/>
      <c r="AC965" s="31"/>
      <c r="AD965" s="31"/>
      <c r="AE965" s="31"/>
      <c r="AF965" s="31"/>
      <c r="AG965" s="31"/>
      <c r="AH965" s="31"/>
      <c r="AI965" s="31"/>
    </row>
    <row r="966" spans="1:35">
      <c r="A966" s="31"/>
      <c r="B966" s="31"/>
      <c r="C966" s="31"/>
      <c r="D966" s="31"/>
      <c r="E966" s="31"/>
      <c r="F966" s="31"/>
      <c r="G966" s="31"/>
      <c r="H966" s="31"/>
      <c r="I966" s="97"/>
      <c r="J966" s="31"/>
      <c r="K966" s="31"/>
      <c r="L966" s="31"/>
      <c r="M966" s="31"/>
      <c r="N966" s="31"/>
      <c r="O966" s="31"/>
      <c r="P966" s="31"/>
      <c r="Q966" s="31"/>
      <c r="S966" s="31"/>
      <c r="T966" s="31"/>
      <c r="U966" s="31"/>
      <c r="V966" s="31"/>
      <c r="W966" s="31"/>
      <c r="X966" s="31"/>
      <c r="Y966" s="31"/>
      <c r="Z966" s="31"/>
      <c r="AA966" s="31"/>
      <c r="AB966" s="31"/>
      <c r="AC966" s="31"/>
      <c r="AD966" s="31"/>
      <c r="AE966" s="31"/>
      <c r="AF966" s="31"/>
      <c r="AG966" s="31"/>
      <c r="AH966" s="31"/>
      <c r="AI966" s="31"/>
    </row>
    <row r="967" spans="1:35">
      <c r="A967" s="31"/>
      <c r="B967" s="31"/>
      <c r="C967" s="31"/>
      <c r="D967" s="31"/>
      <c r="E967" s="31"/>
      <c r="F967" s="31"/>
      <c r="G967" s="31"/>
      <c r="H967" s="31"/>
      <c r="I967" s="97"/>
      <c r="J967" s="31"/>
      <c r="K967" s="31"/>
      <c r="L967" s="31"/>
      <c r="M967" s="31"/>
      <c r="N967" s="31"/>
      <c r="O967" s="31"/>
      <c r="P967" s="31"/>
      <c r="Q967" s="31"/>
      <c r="S967" s="31"/>
      <c r="T967" s="31"/>
      <c r="U967" s="31"/>
      <c r="V967" s="31"/>
      <c r="W967" s="31"/>
      <c r="X967" s="31"/>
      <c r="Y967" s="31"/>
      <c r="Z967" s="31"/>
      <c r="AA967" s="31"/>
      <c r="AB967" s="31"/>
      <c r="AC967" s="31"/>
      <c r="AD967" s="31"/>
      <c r="AE967" s="31"/>
      <c r="AF967" s="31"/>
      <c r="AG967" s="31"/>
      <c r="AH967" s="31"/>
      <c r="AI967" s="31"/>
    </row>
    <row r="968" spans="1:35">
      <c r="A968" s="31"/>
      <c r="B968" s="31"/>
      <c r="C968" s="31"/>
      <c r="D968" s="31"/>
      <c r="E968" s="31"/>
      <c r="F968" s="31"/>
      <c r="G968" s="31"/>
      <c r="H968" s="31"/>
      <c r="I968" s="97"/>
      <c r="J968" s="31"/>
      <c r="K968" s="31"/>
      <c r="L968" s="31"/>
      <c r="M968" s="31"/>
      <c r="N968" s="31"/>
      <c r="O968" s="31"/>
      <c r="P968" s="31"/>
      <c r="Q968" s="31"/>
      <c r="S968" s="31"/>
      <c r="T968" s="31"/>
      <c r="U968" s="31"/>
      <c r="V968" s="31"/>
      <c r="W968" s="31"/>
      <c r="X968" s="31"/>
      <c r="Y968" s="31"/>
      <c r="Z968" s="31"/>
      <c r="AA968" s="31"/>
      <c r="AB968" s="31"/>
      <c r="AC968" s="31"/>
      <c r="AD968" s="31"/>
      <c r="AE968" s="31"/>
      <c r="AF968" s="31"/>
      <c r="AG968" s="31"/>
      <c r="AH968" s="31"/>
      <c r="AI968" s="31"/>
    </row>
    <row r="969" spans="1:35">
      <c r="A969" s="31"/>
      <c r="B969" s="31"/>
      <c r="C969" s="31"/>
      <c r="D969" s="31"/>
      <c r="E969" s="31"/>
      <c r="F969" s="31"/>
      <c r="G969" s="31"/>
      <c r="H969" s="31"/>
      <c r="I969" s="97"/>
      <c r="J969" s="31"/>
      <c r="K969" s="31"/>
      <c r="L969" s="31"/>
      <c r="M969" s="31"/>
      <c r="N969" s="31"/>
      <c r="O969" s="31"/>
      <c r="P969" s="31"/>
      <c r="Q969" s="31"/>
      <c r="S969" s="31"/>
      <c r="T969" s="31"/>
      <c r="U969" s="31"/>
      <c r="V969" s="31"/>
      <c r="W969" s="31"/>
      <c r="X969" s="31"/>
      <c r="Y969" s="31"/>
      <c r="Z969" s="31"/>
      <c r="AA969" s="31"/>
      <c r="AB969" s="31"/>
      <c r="AC969" s="31"/>
      <c r="AD969" s="31"/>
      <c r="AE969" s="31"/>
      <c r="AF969" s="31"/>
      <c r="AG969" s="31"/>
      <c r="AH969" s="31"/>
      <c r="AI969" s="31"/>
    </row>
    <row r="970" spans="1:35">
      <c r="A970" s="31"/>
      <c r="B970" s="31"/>
      <c r="C970" s="31"/>
      <c r="D970" s="31"/>
      <c r="E970" s="31"/>
      <c r="F970" s="31"/>
      <c r="G970" s="31"/>
      <c r="H970" s="31"/>
      <c r="I970" s="97"/>
      <c r="J970" s="31"/>
      <c r="K970" s="31"/>
      <c r="L970" s="31"/>
      <c r="M970" s="31"/>
      <c r="N970" s="31"/>
      <c r="O970" s="31"/>
      <c r="P970" s="31"/>
      <c r="Q970" s="31"/>
      <c r="S970" s="31"/>
      <c r="T970" s="31"/>
      <c r="U970" s="31"/>
      <c r="V970" s="31"/>
      <c r="W970" s="31"/>
      <c r="X970" s="31"/>
      <c r="Y970" s="31"/>
      <c r="Z970" s="31"/>
      <c r="AA970" s="31"/>
      <c r="AB970" s="31"/>
      <c r="AC970" s="31"/>
      <c r="AD970" s="31"/>
      <c r="AE970" s="31"/>
      <c r="AF970" s="31"/>
      <c r="AG970" s="31"/>
      <c r="AH970" s="31"/>
      <c r="AI970" s="31"/>
    </row>
    <row r="971" spans="1:35">
      <c r="A971" s="31"/>
      <c r="B971" s="31"/>
      <c r="C971" s="31"/>
      <c r="D971" s="31"/>
      <c r="E971" s="31"/>
      <c r="F971" s="31"/>
      <c r="G971" s="31"/>
      <c r="H971" s="31"/>
      <c r="I971" s="97"/>
      <c r="J971" s="31"/>
      <c r="K971" s="31"/>
      <c r="L971" s="31"/>
      <c r="M971" s="31"/>
      <c r="N971" s="31"/>
      <c r="O971" s="31"/>
      <c r="P971" s="31"/>
      <c r="Q971" s="31"/>
      <c r="S971" s="31"/>
      <c r="T971" s="31"/>
      <c r="U971" s="31"/>
      <c r="V971" s="31"/>
      <c r="W971" s="31"/>
      <c r="X971" s="31"/>
      <c r="Y971" s="31"/>
      <c r="Z971" s="31"/>
      <c r="AA971" s="31"/>
      <c r="AB971" s="31"/>
      <c r="AC971" s="31"/>
      <c r="AD971" s="31"/>
      <c r="AE971" s="31"/>
      <c r="AF971" s="31"/>
      <c r="AG971" s="31"/>
      <c r="AH971" s="31"/>
      <c r="AI971" s="31"/>
    </row>
    <row r="972" spans="1:35">
      <c r="A972" s="31"/>
      <c r="B972" s="31"/>
      <c r="C972" s="31"/>
      <c r="D972" s="31"/>
      <c r="E972" s="31"/>
      <c r="F972" s="31"/>
      <c r="G972" s="31"/>
      <c r="H972" s="31"/>
      <c r="I972" s="97"/>
      <c r="J972" s="31"/>
      <c r="K972" s="31"/>
      <c r="L972" s="31"/>
      <c r="M972" s="31"/>
      <c r="N972" s="31"/>
      <c r="O972" s="31"/>
      <c r="P972" s="31"/>
      <c r="Q972" s="31"/>
      <c r="S972" s="31"/>
      <c r="T972" s="31"/>
      <c r="U972" s="31"/>
      <c r="V972" s="31"/>
      <c r="W972" s="31"/>
      <c r="X972" s="31"/>
      <c r="Y972" s="31"/>
      <c r="Z972" s="31"/>
      <c r="AA972" s="31"/>
      <c r="AB972" s="31"/>
      <c r="AC972" s="31"/>
      <c r="AD972" s="31"/>
      <c r="AE972" s="31"/>
      <c r="AF972" s="31"/>
      <c r="AG972" s="31"/>
      <c r="AH972" s="31"/>
      <c r="AI972" s="31"/>
    </row>
    <row r="973" spans="1:35">
      <c r="A973" s="31"/>
      <c r="B973" s="31"/>
      <c r="C973" s="31"/>
      <c r="D973" s="31"/>
      <c r="E973" s="31"/>
      <c r="F973" s="31"/>
      <c r="G973" s="31"/>
      <c r="H973" s="31"/>
      <c r="I973" s="97"/>
      <c r="J973" s="31"/>
      <c r="K973" s="31"/>
      <c r="L973" s="31"/>
      <c r="M973" s="31"/>
      <c r="N973" s="31"/>
      <c r="O973" s="31"/>
      <c r="P973" s="31"/>
      <c r="Q973" s="31"/>
      <c r="S973" s="31"/>
      <c r="T973" s="31"/>
      <c r="U973" s="31"/>
      <c r="V973" s="31"/>
      <c r="W973" s="31"/>
      <c r="X973" s="31"/>
      <c r="Y973" s="31"/>
      <c r="Z973" s="31"/>
      <c r="AA973" s="31"/>
      <c r="AB973" s="31"/>
      <c r="AC973" s="31"/>
      <c r="AD973" s="31"/>
      <c r="AE973" s="31"/>
      <c r="AF973" s="31"/>
      <c r="AG973" s="31"/>
      <c r="AH973" s="31"/>
      <c r="AI973" s="31"/>
    </row>
    <row r="974" spans="1:35">
      <c r="A974" s="31"/>
      <c r="B974" s="31"/>
      <c r="C974" s="31"/>
      <c r="D974" s="31"/>
      <c r="E974" s="31"/>
      <c r="F974" s="31"/>
      <c r="G974" s="31"/>
      <c r="H974" s="31"/>
      <c r="I974" s="97"/>
      <c r="J974" s="31"/>
      <c r="K974" s="31"/>
      <c r="L974" s="31"/>
      <c r="M974" s="31"/>
      <c r="N974" s="31"/>
      <c r="O974" s="31"/>
      <c r="P974" s="31"/>
      <c r="Q974" s="31"/>
      <c r="S974" s="31"/>
      <c r="T974" s="31"/>
      <c r="U974" s="31"/>
      <c r="V974" s="31"/>
      <c r="W974" s="31"/>
      <c r="X974" s="31"/>
      <c r="Y974" s="31"/>
      <c r="Z974" s="31"/>
      <c r="AA974" s="31"/>
      <c r="AB974" s="31"/>
      <c r="AC974" s="31"/>
      <c r="AD974" s="31"/>
      <c r="AE974" s="31"/>
      <c r="AF974" s="31"/>
      <c r="AG974" s="31"/>
      <c r="AH974" s="31"/>
      <c r="AI974" s="31"/>
    </row>
    <row r="975" spans="1:35">
      <c r="A975" s="31"/>
      <c r="B975" s="31"/>
      <c r="C975" s="31"/>
      <c r="D975" s="31"/>
      <c r="E975" s="31"/>
      <c r="F975" s="31"/>
      <c r="G975" s="31"/>
      <c r="H975" s="31"/>
      <c r="I975" s="97"/>
      <c r="J975" s="31"/>
      <c r="K975" s="31"/>
      <c r="L975" s="31"/>
      <c r="M975" s="31"/>
      <c r="N975" s="31"/>
      <c r="O975" s="31"/>
      <c r="P975" s="31"/>
      <c r="Q975" s="31"/>
      <c r="S975" s="31"/>
      <c r="T975" s="31"/>
      <c r="U975" s="31"/>
      <c r="V975" s="31"/>
      <c r="W975" s="31"/>
      <c r="X975" s="31"/>
      <c r="Y975" s="31"/>
      <c r="Z975" s="31"/>
      <c r="AA975" s="31"/>
      <c r="AB975" s="31"/>
      <c r="AC975" s="31"/>
      <c r="AD975" s="31"/>
      <c r="AE975" s="31"/>
      <c r="AF975" s="31"/>
      <c r="AG975" s="31"/>
      <c r="AH975" s="31"/>
      <c r="AI975" s="31"/>
    </row>
    <row r="976" spans="1:35">
      <c r="A976" s="31"/>
      <c r="B976" s="31"/>
      <c r="C976" s="31"/>
      <c r="D976" s="31"/>
      <c r="E976" s="31"/>
      <c r="F976" s="31"/>
      <c r="G976" s="31"/>
      <c r="H976" s="31"/>
      <c r="I976" s="97"/>
      <c r="J976" s="31"/>
      <c r="K976" s="31"/>
      <c r="L976" s="31"/>
      <c r="M976" s="31"/>
      <c r="N976" s="31"/>
      <c r="O976" s="31"/>
      <c r="P976" s="31"/>
      <c r="Q976" s="31"/>
      <c r="S976" s="31"/>
      <c r="T976" s="31"/>
      <c r="U976" s="31"/>
      <c r="V976" s="31"/>
      <c r="W976" s="31"/>
      <c r="X976" s="31"/>
      <c r="Y976" s="31"/>
      <c r="Z976" s="31"/>
      <c r="AA976" s="31"/>
      <c r="AB976" s="31"/>
      <c r="AC976" s="31"/>
      <c r="AD976" s="31"/>
      <c r="AE976" s="31"/>
      <c r="AF976" s="31"/>
      <c r="AG976" s="31"/>
      <c r="AH976" s="31"/>
      <c r="AI976" s="31"/>
    </row>
    <row r="977" spans="1:35">
      <c r="A977" s="31"/>
      <c r="B977" s="31"/>
      <c r="C977" s="31"/>
      <c r="D977" s="31"/>
      <c r="E977" s="31"/>
      <c r="F977" s="31"/>
      <c r="G977" s="31"/>
      <c r="H977" s="31"/>
      <c r="I977" s="97"/>
      <c r="J977" s="31"/>
      <c r="K977" s="31"/>
      <c r="L977" s="31"/>
      <c r="M977" s="31"/>
      <c r="N977" s="31"/>
      <c r="O977" s="31"/>
      <c r="P977" s="31"/>
      <c r="Q977" s="31"/>
      <c r="S977" s="31"/>
      <c r="T977" s="31"/>
      <c r="U977" s="31"/>
      <c r="V977" s="31"/>
      <c r="W977" s="31"/>
      <c r="X977" s="31"/>
      <c r="Y977" s="31"/>
      <c r="Z977" s="31"/>
      <c r="AA977" s="31"/>
      <c r="AB977" s="31"/>
      <c r="AC977" s="31"/>
      <c r="AD977" s="31"/>
      <c r="AE977" s="31"/>
      <c r="AF977" s="31"/>
      <c r="AG977" s="31"/>
      <c r="AH977" s="31"/>
      <c r="AI977" s="31"/>
    </row>
    <row r="978" spans="1:35">
      <c r="A978" s="31"/>
      <c r="B978" s="31"/>
      <c r="C978" s="31"/>
      <c r="D978" s="31"/>
      <c r="E978" s="31"/>
      <c r="F978" s="31"/>
      <c r="G978" s="31"/>
      <c r="H978" s="31"/>
      <c r="I978" s="97"/>
      <c r="J978" s="31"/>
      <c r="K978" s="31"/>
      <c r="L978" s="31"/>
      <c r="M978" s="31"/>
      <c r="N978" s="31"/>
      <c r="O978" s="31"/>
      <c r="P978" s="31"/>
      <c r="Q978" s="31"/>
      <c r="S978" s="31"/>
      <c r="T978" s="31"/>
      <c r="U978" s="31"/>
      <c r="V978" s="31"/>
      <c r="W978" s="31"/>
      <c r="X978" s="31"/>
      <c r="Y978" s="31"/>
      <c r="Z978" s="31"/>
      <c r="AA978" s="31"/>
      <c r="AB978" s="31"/>
      <c r="AC978" s="31"/>
      <c r="AD978" s="31"/>
      <c r="AE978" s="31"/>
      <c r="AF978" s="31"/>
      <c r="AG978" s="31"/>
      <c r="AH978" s="31"/>
      <c r="AI978" s="31"/>
    </row>
    <row r="979" spans="1:35">
      <c r="A979" s="31"/>
      <c r="B979" s="31"/>
      <c r="C979" s="31"/>
      <c r="D979" s="31"/>
      <c r="E979" s="31"/>
      <c r="F979" s="31"/>
      <c r="G979" s="31"/>
      <c r="H979" s="31"/>
      <c r="I979" s="97"/>
      <c r="J979" s="31"/>
      <c r="K979" s="31"/>
      <c r="L979" s="31"/>
      <c r="M979" s="31"/>
      <c r="N979" s="31"/>
      <c r="O979" s="31"/>
      <c r="P979" s="31"/>
      <c r="Q979" s="31"/>
      <c r="S979" s="31"/>
      <c r="T979" s="31"/>
      <c r="U979" s="31"/>
      <c r="V979" s="31"/>
      <c r="W979" s="31"/>
      <c r="X979" s="31"/>
      <c r="Y979" s="31"/>
      <c r="Z979" s="31"/>
      <c r="AA979" s="31"/>
      <c r="AB979" s="31"/>
      <c r="AC979" s="31"/>
      <c r="AD979" s="31"/>
      <c r="AE979" s="31"/>
      <c r="AF979" s="31"/>
      <c r="AG979" s="31"/>
      <c r="AH979" s="31"/>
      <c r="AI979" s="31"/>
    </row>
    <row r="980" spans="1:35">
      <c r="A980" s="31"/>
      <c r="B980" s="31"/>
      <c r="C980" s="31"/>
      <c r="D980" s="31"/>
      <c r="E980" s="31"/>
      <c r="F980" s="31"/>
      <c r="G980" s="31"/>
      <c r="H980" s="31"/>
      <c r="I980" s="97"/>
      <c r="J980" s="31"/>
      <c r="K980" s="31"/>
      <c r="L980" s="31"/>
      <c r="M980" s="31"/>
      <c r="N980" s="31"/>
      <c r="O980" s="31"/>
      <c r="P980" s="31"/>
      <c r="Q980" s="31"/>
      <c r="S980" s="31"/>
      <c r="T980" s="31"/>
      <c r="U980" s="31"/>
      <c r="V980" s="31"/>
      <c r="W980" s="31"/>
      <c r="X980" s="31"/>
      <c r="Y980" s="31"/>
      <c r="Z980" s="31"/>
      <c r="AA980" s="31"/>
      <c r="AB980" s="31"/>
      <c r="AC980" s="31"/>
      <c r="AD980" s="31"/>
      <c r="AE980" s="31"/>
      <c r="AF980" s="31"/>
      <c r="AG980" s="31"/>
      <c r="AH980" s="31"/>
      <c r="AI980" s="31"/>
    </row>
    <row r="981" spans="1:35">
      <c r="A981" s="31"/>
      <c r="B981" s="31"/>
      <c r="C981" s="31"/>
      <c r="D981" s="31"/>
      <c r="E981" s="31"/>
      <c r="F981" s="31"/>
      <c r="G981" s="31"/>
      <c r="H981" s="31"/>
      <c r="I981" s="97"/>
      <c r="J981" s="31"/>
      <c r="K981" s="31"/>
      <c r="L981" s="31"/>
      <c r="M981" s="31"/>
      <c r="N981" s="31"/>
      <c r="O981" s="31"/>
      <c r="P981" s="31"/>
      <c r="Q981" s="31"/>
      <c r="S981" s="31"/>
      <c r="T981" s="31"/>
      <c r="U981" s="31"/>
      <c r="V981" s="31"/>
      <c r="W981" s="31"/>
      <c r="X981" s="31"/>
      <c r="Y981" s="31"/>
      <c r="Z981" s="31"/>
      <c r="AA981" s="31"/>
      <c r="AB981" s="31"/>
      <c r="AC981" s="31"/>
      <c r="AD981" s="31"/>
      <c r="AE981" s="31"/>
      <c r="AF981" s="31"/>
      <c r="AG981" s="31"/>
      <c r="AH981" s="31"/>
      <c r="AI981" s="31"/>
    </row>
    <row r="982" spans="1:35">
      <c r="A982" s="31"/>
      <c r="B982" s="31"/>
      <c r="C982" s="31"/>
      <c r="D982" s="31"/>
      <c r="E982" s="31"/>
      <c r="F982" s="31"/>
      <c r="G982" s="31"/>
      <c r="H982" s="31"/>
      <c r="I982" s="97"/>
      <c r="J982" s="31"/>
      <c r="K982" s="31"/>
      <c r="L982" s="31"/>
      <c r="M982" s="31"/>
      <c r="N982" s="31"/>
      <c r="O982" s="31"/>
      <c r="P982" s="31"/>
      <c r="Q982" s="31"/>
      <c r="S982" s="31"/>
      <c r="T982" s="31"/>
      <c r="U982" s="31"/>
      <c r="V982" s="31"/>
      <c r="W982" s="31"/>
      <c r="X982" s="31"/>
      <c r="Y982" s="31"/>
      <c r="Z982" s="31"/>
      <c r="AA982" s="31"/>
      <c r="AB982" s="31"/>
      <c r="AC982" s="31"/>
      <c r="AD982" s="31"/>
      <c r="AE982" s="31"/>
      <c r="AF982" s="31"/>
      <c r="AG982" s="31"/>
      <c r="AH982" s="31"/>
      <c r="AI982" s="31"/>
    </row>
    <row r="983" spans="1:35">
      <c r="A983" s="31"/>
      <c r="B983" s="31"/>
      <c r="C983" s="31"/>
      <c r="D983" s="31"/>
      <c r="E983" s="31"/>
      <c r="F983" s="31"/>
      <c r="G983" s="31"/>
      <c r="H983" s="31"/>
      <c r="I983" s="97"/>
      <c r="J983" s="31"/>
      <c r="K983" s="31"/>
      <c r="L983" s="31"/>
      <c r="M983" s="31"/>
      <c r="N983" s="31"/>
      <c r="O983" s="31"/>
      <c r="P983" s="31"/>
      <c r="Q983" s="31"/>
      <c r="S983" s="31"/>
      <c r="T983" s="31"/>
      <c r="U983" s="31"/>
      <c r="V983" s="31"/>
      <c r="W983" s="31"/>
      <c r="X983" s="31"/>
      <c r="Y983" s="31"/>
      <c r="Z983" s="31"/>
      <c r="AA983" s="31"/>
      <c r="AB983" s="31"/>
      <c r="AC983" s="31"/>
      <c r="AD983" s="31"/>
      <c r="AE983" s="31"/>
      <c r="AF983" s="31"/>
      <c r="AG983" s="31"/>
      <c r="AH983" s="31"/>
      <c r="AI983" s="31"/>
    </row>
    <row r="984" spans="1:35">
      <c r="A984" s="31"/>
      <c r="B984" s="31"/>
      <c r="C984" s="31"/>
      <c r="D984" s="31"/>
      <c r="E984" s="31"/>
      <c r="F984" s="31"/>
      <c r="G984" s="31"/>
      <c r="H984" s="31"/>
      <c r="I984" s="97"/>
      <c r="J984" s="31"/>
      <c r="K984" s="31"/>
      <c r="L984" s="31"/>
      <c r="M984" s="31"/>
      <c r="N984" s="31"/>
      <c r="O984" s="31"/>
      <c r="P984" s="31"/>
      <c r="Q984" s="31"/>
      <c r="S984" s="31"/>
      <c r="T984" s="31"/>
      <c r="U984" s="31"/>
      <c r="V984" s="31"/>
      <c r="W984" s="31"/>
      <c r="X984" s="31"/>
      <c r="Y984" s="31"/>
      <c r="Z984" s="31"/>
      <c r="AA984" s="31"/>
      <c r="AB984" s="31"/>
      <c r="AC984" s="31"/>
      <c r="AD984" s="31"/>
      <c r="AE984" s="31"/>
      <c r="AF984" s="31"/>
      <c r="AG984" s="31"/>
      <c r="AH984" s="31"/>
      <c r="AI984" s="31"/>
    </row>
    <row r="985" spans="1:35">
      <c r="A985" s="31"/>
      <c r="B985" s="31"/>
      <c r="C985" s="31"/>
      <c r="D985" s="31"/>
      <c r="E985" s="31"/>
      <c r="F985" s="31"/>
      <c r="G985" s="31"/>
      <c r="H985" s="31"/>
      <c r="I985" s="97"/>
      <c r="J985" s="31"/>
      <c r="K985" s="31"/>
      <c r="L985" s="31"/>
      <c r="M985" s="31"/>
      <c r="N985" s="31"/>
      <c r="O985" s="31"/>
      <c r="P985" s="31"/>
      <c r="Q985" s="31"/>
      <c r="S985" s="31"/>
      <c r="T985" s="31"/>
      <c r="U985" s="31"/>
      <c r="V985" s="31"/>
      <c r="W985" s="31"/>
      <c r="X985" s="31"/>
      <c r="Y985" s="31"/>
      <c r="Z985" s="31"/>
      <c r="AA985" s="31"/>
      <c r="AB985" s="31"/>
      <c r="AC985" s="31"/>
      <c r="AD985" s="31"/>
      <c r="AE985" s="31"/>
      <c r="AF985" s="31"/>
      <c r="AG985" s="31"/>
      <c r="AH985" s="31"/>
      <c r="AI985" s="31"/>
    </row>
    <row r="986" spans="1:35">
      <c r="A986" s="31"/>
      <c r="B986" s="31"/>
      <c r="C986" s="31"/>
      <c r="D986" s="31"/>
      <c r="E986" s="31"/>
      <c r="F986" s="31"/>
      <c r="G986" s="31"/>
      <c r="H986" s="31"/>
      <c r="I986" s="97"/>
      <c r="J986" s="31"/>
      <c r="K986" s="31"/>
      <c r="L986" s="31"/>
      <c r="M986" s="31"/>
      <c r="N986" s="31"/>
      <c r="O986" s="31"/>
      <c r="P986" s="31"/>
      <c r="Q986" s="31"/>
      <c r="S986" s="31"/>
      <c r="T986" s="31"/>
      <c r="U986" s="31"/>
      <c r="V986" s="31"/>
      <c r="W986" s="31"/>
      <c r="X986" s="31"/>
      <c r="Y986" s="31"/>
      <c r="Z986" s="31"/>
      <c r="AA986" s="31"/>
      <c r="AB986" s="31"/>
      <c r="AC986" s="31"/>
      <c r="AD986" s="31"/>
      <c r="AE986" s="31"/>
      <c r="AF986" s="31"/>
      <c r="AG986" s="31"/>
      <c r="AH986" s="31"/>
      <c r="AI986" s="31"/>
    </row>
    <row r="987" spans="1:35">
      <c r="A987" s="31"/>
      <c r="B987" s="31"/>
      <c r="C987" s="31"/>
      <c r="D987" s="31"/>
      <c r="E987" s="31"/>
      <c r="F987" s="31"/>
      <c r="G987" s="31"/>
      <c r="H987" s="31"/>
      <c r="I987" s="97"/>
      <c r="J987" s="31"/>
      <c r="K987" s="31"/>
      <c r="L987" s="31"/>
      <c r="M987" s="31"/>
      <c r="N987" s="31"/>
      <c r="O987" s="31"/>
      <c r="P987" s="31"/>
      <c r="Q987" s="31"/>
      <c r="S987" s="31"/>
      <c r="T987" s="31"/>
      <c r="U987" s="31"/>
      <c r="V987" s="31"/>
      <c r="W987" s="31"/>
      <c r="X987" s="31"/>
      <c r="Y987" s="31"/>
      <c r="Z987" s="31"/>
      <c r="AA987" s="31"/>
      <c r="AB987" s="31"/>
      <c r="AC987" s="31"/>
      <c r="AD987" s="31"/>
      <c r="AE987" s="31"/>
      <c r="AF987" s="31"/>
      <c r="AG987" s="31"/>
      <c r="AH987" s="31"/>
      <c r="AI987" s="31"/>
    </row>
    <row r="988" spans="1:35">
      <c r="A988" s="31"/>
      <c r="B988" s="31"/>
      <c r="C988" s="31"/>
      <c r="D988" s="31"/>
      <c r="E988" s="31"/>
      <c r="F988" s="31"/>
      <c r="G988" s="31"/>
      <c r="H988" s="31"/>
      <c r="I988" s="97"/>
      <c r="J988" s="31"/>
      <c r="K988" s="31"/>
      <c r="L988" s="31"/>
      <c r="M988" s="31"/>
      <c r="N988" s="31"/>
      <c r="O988" s="31"/>
      <c r="P988" s="31"/>
      <c r="Q988" s="31"/>
      <c r="S988" s="31"/>
      <c r="T988" s="31"/>
      <c r="U988" s="31"/>
      <c r="V988" s="31"/>
      <c r="W988" s="31"/>
      <c r="X988" s="31"/>
      <c r="Y988" s="31"/>
      <c r="Z988" s="31"/>
      <c r="AA988" s="31"/>
      <c r="AB988" s="31"/>
      <c r="AC988" s="31"/>
      <c r="AD988" s="31"/>
      <c r="AE988" s="31"/>
      <c r="AF988" s="31"/>
      <c r="AG988" s="31"/>
      <c r="AH988" s="31"/>
      <c r="AI988" s="31"/>
    </row>
    <row r="989" spans="1:35">
      <c r="A989" s="31"/>
      <c r="B989" s="31"/>
      <c r="C989" s="31"/>
      <c r="D989" s="31"/>
      <c r="E989" s="31"/>
      <c r="F989" s="31"/>
      <c r="G989" s="31"/>
      <c r="H989" s="31"/>
      <c r="I989" s="97"/>
      <c r="J989" s="31"/>
      <c r="K989" s="31"/>
      <c r="L989" s="31"/>
      <c r="M989" s="31"/>
      <c r="N989" s="31"/>
      <c r="O989" s="31"/>
      <c r="P989" s="31"/>
      <c r="Q989" s="31"/>
      <c r="S989" s="31"/>
      <c r="T989" s="31"/>
      <c r="U989" s="31"/>
      <c r="V989" s="31"/>
      <c r="W989" s="31"/>
      <c r="X989" s="31"/>
      <c r="Y989" s="31"/>
      <c r="Z989" s="31"/>
      <c r="AA989" s="31"/>
      <c r="AB989" s="31"/>
      <c r="AC989" s="31"/>
      <c r="AD989" s="31"/>
      <c r="AE989" s="31"/>
      <c r="AF989" s="31"/>
      <c r="AG989" s="31"/>
      <c r="AH989" s="31"/>
      <c r="AI989" s="31"/>
    </row>
    <row r="990" spans="1:35">
      <c r="A990" s="31"/>
      <c r="B990" s="31"/>
      <c r="C990" s="31"/>
      <c r="D990" s="31"/>
      <c r="E990" s="31"/>
      <c r="F990" s="31"/>
      <c r="G990" s="31"/>
      <c r="H990" s="31"/>
      <c r="I990" s="97"/>
      <c r="J990" s="31"/>
      <c r="K990" s="31"/>
      <c r="L990" s="31"/>
      <c r="M990" s="31"/>
      <c r="N990" s="31"/>
      <c r="O990" s="31"/>
      <c r="P990" s="31"/>
      <c r="Q990" s="31"/>
      <c r="S990" s="31"/>
      <c r="T990" s="31"/>
      <c r="U990" s="31"/>
      <c r="V990" s="31"/>
      <c r="W990" s="31"/>
      <c r="X990" s="31"/>
      <c r="Y990" s="31"/>
      <c r="Z990" s="31"/>
      <c r="AA990" s="31"/>
      <c r="AB990" s="31"/>
      <c r="AC990" s="31"/>
      <c r="AD990" s="31"/>
      <c r="AE990" s="31"/>
      <c r="AF990" s="31"/>
      <c r="AG990" s="31"/>
      <c r="AH990" s="31"/>
      <c r="AI990" s="31"/>
    </row>
    <row r="991" spans="1:35">
      <c r="A991" s="31"/>
      <c r="B991" s="31"/>
      <c r="C991" s="31"/>
      <c r="D991" s="31"/>
      <c r="E991" s="31"/>
      <c r="F991" s="31"/>
      <c r="G991" s="31"/>
      <c r="H991" s="31"/>
      <c r="I991" s="97"/>
      <c r="J991" s="31"/>
      <c r="K991" s="31"/>
      <c r="L991" s="31"/>
      <c r="M991" s="31"/>
      <c r="N991" s="31"/>
      <c r="O991" s="31"/>
      <c r="P991" s="31"/>
      <c r="Q991" s="31"/>
      <c r="S991" s="31"/>
      <c r="T991" s="31"/>
      <c r="U991" s="31"/>
      <c r="V991" s="31"/>
      <c r="W991" s="31"/>
      <c r="X991" s="31"/>
      <c r="Y991" s="31"/>
      <c r="Z991" s="31"/>
      <c r="AA991" s="31"/>
      <c r="AB991" s="31"/>
      <c r="AC991" s="31"/>
      <c r="AD991" s="31"/>
      <c r="AE991" s="31"/>
      <c r="AF991" s="31"/>
      <c r="AG991" s="31"/>
      <c r="AH991" s="31"/>
      <c r="AI991" s="31"/>
    </row>
    <row r="992" spans="1:35">
      <c r="A992" s="31"/>
      <c r="B992" s="31"/>
      <c r="C992" s="31"/>
      <c r="D992" s="31"/>
      <c r="E992" s="31"/>
      <c r="F992" s="31"/>
      <c r="G992" s="31"/>
      <c r="H992" s="31"/>
      <c r="I992" s="97"/>
      <c r="J992" s="31"/>
      <c r="K992" s="31"/>
      <c r="L992" s="31"/>
      <c r="M992" s="31"/>
      <c r="N992" s="31"/>
      <c r="O992" s="31"/>
      <c r="P992" s="31"/>
      <c r="Q992" s="31"/>
      <c r="S992" s="31"/>
      <c r="T992" s="31"/>
      <c r="U992" s="31"/>
      <c r="V992" s="31"/>
      <c r="W992" s="31"/>
      <c r="X992" s="31"/>
      <c r="Y992" s="31"/>
      <c r="Z992" s="31"/>
      <c r="AA992" s="31"/>
      <c r="AB992" s="31"/>
      <c r="AC992" s="31"/>
      <c r="AD992" s="31"/>
      <c r="AE992" s="31"/>
      <c r="AF992" s="31"/>
      <c r="AG992" s="31"/>
      <c r="AH992" s="31"/>
      <c r="AI992" s="31"/>
    </row>
    <row r="993" spans="1:35">
      <c r="A993" s="31"/>
      <c r="B993" s="31"/>
      <c r="C993" s="31"/>
      <c r="D993" s="31"/>
      <c r="E993" s="31"/>
      <c r="F993" s="31"/>
      <c r="G993" s="31"/>
      <c r="H993" s="31"/>
      <c r="I993" s="97"/>
      <c r="J993" s="31"/>
      <c r="K993" s="31"/>
      <c r="L993" s="31"/>
      <c r="M993" s="31"/>
      <c r="N993" s="31"/>
      <c r="O993" s="31"/>
      <c r="P993" s="31"/>
      <c r="Q993" s="31"/>
      <c r="S993" s="31"/>
      <c r="T993" s="31"/>
      <c r="U993" s="31"/>
      <c r="V993" s="31"/>
      <c r="W993" s="31"/>
      <c r="X993" s="31"/>
      <c r="Y993" s="31"/>
      <c r="Z993" s="31"/>
      <c r="AA993" s="31"/>
      <c r="AB993" s="31"/>
      <c r="AC993" s="31"/>
      <c r="AD993" s="31"/>
      <c r="AE993" s="31"/>
      <c r="AF993" s="31"/>
      <c r="AG993" s="31"/>
      <c r="AH993" s="31"/>
      <c r="AI993" s="31"/>
    </row>
    <row r="994" spans="1:35">
      <c r="A994" s="31"/>
      <c r="B994" s="31"/>
      <c r="C994" s="31"/>
      <c r="D994" s="31"/>
      <c r="E994" s="31"/>
      <c r="F994" s="31"/>
      <c r="G994" s="31"/>
      <c r="H994" s="31"/>
      <c r="I994" s="97"/>
      <c r="J994" s="31"/>
      <c r="K994" s="31"/>
      <c r="L994" s="31"/>
      <c r="M994" s="31"/>
      <c r="N994" s="31"/>
      <c r="O994" s="31"/>
      <c r="P994" s="31"/>
      <c r="Q994" s="31"/>
      <c r="S994" s="31"/>
      <c r="T994" s="31"/>
      <c r="U994" s="31"/>
      <c r="V994" s="31"/>
      <c r="W994" s="31"/>
      <c r="X994" s="31"/>
      <c r="Y994" s="31"/>
      <c r="Z994" s="31"/>
      <c r="AA994" s="31"/>
      <c r="AB994" s="31"/>
      <c r="AC994" s="31"/>
      <c r="AD994" s="31"/>
      <c r="AE994" s="31"/>
      <c r="AF994" s="31"/>
      <c r="AG994" s="31"/>
      <c r="AH994" s="31"/>
      <c r="AI994" s="31"/>
    </row>
    <row r="995" spans="1:35">
      <c r="A995" s="31"/>
      <c r="B995" s="31"/>
      <c r="C995" s="31"/>
      <c r="D995" s="31"/>
      <c r="E995" s="31"/>
      <c r="F995" s="31"/>
      <c r="G995" s="31"/>
      <c r="H995" s="31"/>
      <c r="I995" s="97"/>
      <c r="J995" s="31"/>
      <c r="K995" s="31"/>
      <c r="L995" s="31"/>
      <c r="M995" s="31"/>
      <c r="N995" s="31"/>
      <c r="O995" s="31"/>
      <c r="P995" s="31"/>
      <c r="Q995" s="31"/>
      <c r="S995" s="31"/>
      <c r="T995" s="31"/>
      <c r="U995" s="31"/>
      <c r="V995" s="31"/>
      <c r="W995" s="31"/>
      <c r="X995" s="31"/>
      <c r="Y995" s="31"/>
      <c r="Z995" s="31"/>
      <c r="AA995" s="31"/>
      <c r="AB995" s="31"/>
      <c r="AC995" s="31"/>
      <c r="AD995" s="31"/>
      <c r="AE995" s="31"/>
      <c r="AF995" s="31"/>
      <c r="AG995" s="31"/>
      <c r="AH995" s="31"/>
      <c r="AI995" s="31"/>
    </row>
    <row r="996" spans="1:35">
      <c r="A996" s="31"/>
      <c r="B996" s="31"/>
      <c r="C996" s="31"/>
      <c r="D996" s="31"/>
      <c r="E996" s="31"/>
      <c r="F996" s="31"/>
      <c r="G996" s="31"/>
      <c r="H996" s="31"/>
      <c r="I996" s="97"/>
      <c r="J996" s="31"/>
      <c r="K996" s="31"/>
      <c r="L996" s="31"/>
      <c r="M996" s="31"/>
      <c r="N996" s="31"/>
      <c r="O996" s="31"/>
      <c r="P996" s="31"/>
      <c r="Q996" s="31"/>
      <c r="S996" s="31"/>
      <c r="T996" s="31"/>
      <c r="U996" s="31"/>
      <c r="V996" s="31"/>
      <c r="W996" s="31"/>
      <c r="X996" s="31"/>
      <c r="Y996" s="31"/>
      <c r="Z996" s="31"/>
      <c r="AA996" s="31"/>
      <c r="AB996" s="31"/>
      <c r="AC996" s="31"/>
      <c r="AD996" s="31"/>
      <c r="AE996" s="31"/>
      <c r="AF996" s="31"/>
      <c r="AG996" s="31"/>
      <c r="AH996" s="31"/>
      <c r="AI996" s="31"/>
    </row>
    <row r="997" spans="1:35">
      <c r="A997" s="31"/>
      <c r="B997" s="31"/>
      <c r="C997" s="31"/>
      <c r="D997" s="31"/>
      <c r="E997" s="31"/>
      <c r="F997" s="31"/>
      <c r="G997" s="31"/>
      <c r="H997" s="31"/>
      <c r="I997" s="97"/>
      <c r="J997" s="31"/>
      <c r="K997" s="31"/>
      <c r="L997" s="31"/>
      <c r="M997" s="31"/>
      <c r="N997" s="31"/>
      <c r="O997" s="31"/>
      <c r="P997" s="31"/>
      <c r="Q997" s="31"/>
      <c r="S997" s="31"/>
      <c r="T997" s="31"/>
      <c r="U997" s="31"/>
      <c r="V997" s="31"/>
      <c r="W997" s="31"/>
      <c r="X997" s="31"/>
      <c r="Y997" s="31"/>
      <c r="Z997" s="31"/>
      <c r="AA997" s="31"/>
      <c r="AB997" s="31"/>
      <c r="AC997" s="31"/>
      <c r="AD997" s="31"/>
      <c r="AE997" s="31"/>
      <c r="AF997" s="31"/>
      <c r="AG997" s="31"/>
      <c r="AH997" s="31"/>
      <c r="AI997" s="31"/>
    </row>
    <row r="998" spans="1:35">
      <c r="A998" s="31"/>
      <c r="B998" s="31"/>
      <c r="C998" s="31"/>
      <c r="D998" s="31"/>
      <c r="E998" s="31"/>
      <c r="F998" s="31"/>
      <c r="G998" s="31"/>
      <c r="H998" s="31"/>
      <c r="I998" s="97"/>
      <c r="J998" s="31"/>
      <c r="K998" s="31"/>
      <c r="L998" s="31"/>
      <c r="M998" s="31"/>
      <c r="N998" s="31"/>
      <c r="O998" s="31"/>
      <c r="P998" s="31"/>
      <c r="Q998" s="31"/>
      <c r="S998" s="31"/>
      <c r="T998" s="31"/>
      <c r="U998" s="31"/>
      <c r="V998" s="31"/>
      <c r="W998" s="31"/>
      <c r="X998" s="31"/>
      <c r="Y998" s="31"/>
      <c r="Z998" s="31"/>
      <c r="AA998" s="31"/>
      <c r="AB998" s="31"/>
      <c r="AC998" s="31"/>
      <c r="AD998" s="31"/>
      <c r="AE998" s="31"/>
      <c r="AF998" s="31"/>
      <c r="AG998" s="31"/>
      <c r="AH998" s="31"/>
      <c r="AI998" s="31"/>
    </row>
    <row r="999" spans="1:35">
      <c r="A999" s="31"/>
      <c r="B999" s="31"/>
      <c r="C999" s="31"/>
      <c r="D999" s="31"/>
      <c r="E999" s="31"/>
      <c r="F999" s="31"/>
      <c r="G999" s="31"/>
      <c r="H999" s="31"/>
      <c r="I999" s="97"/>
      <c r="J999" s="31"/>
      <c r="K999" s="31"/>
      <c r="L999" s="31"/>
      <c r="M999" s="31"/>
      <c r="N999" s="31"/>
      <c r="O999" s="31"/>
      <c r="P999" s="31"/>
      <c r="Q999" s="31"/>
      <c r="S999" s="31"/>
      <c r="T999" s="31"/>
      <c r="U999" s="31"/>
      <c r="V999" s="31"/>
      <c r="W999" s="31"/>
      <c r="X999" s="31"/>
      <c r="Y999" s="31"/>
      <c r="Z999" s="31"/>
      <c r="AA999" s="31"/>
      <c r="AB999" s="31"/>
      <c r="AC999" s="31"/>
      <c r="AD999" s="31"/>
      <c r="AE999" s="31"/>
      <c r="AF999" s="31"/>
      <c r="AG999" s="31"/>
      <c r="AH999" s="31"/>
      <c r="AI999" s="31"/>
    </row>
    <row r="1000" spans="1:35">
      <c r="A1000" s="31"/>
      <c r="B1000" s="31"/>
      <c r="C1000" s="31"/>
      <c r="D1000" s="31"/>
      <c r="E1000" s="31"/>
      <c r="F1000" s="31"/>
      <c r="G1000" s="31"/>
      <c r="H1000" s="31"/>
      <c r="I1000" s="97"/>
      <c r="J1000" s="31"/>
      <c r="K1000" s="31"/>
      <c r="L1000" s="31"/>
      <c r="M1000" s="31"/>
      <c r="N1000" s="31"/>
      <c r="O1000" s="31"/>
      <c r="P1000" s="31"/>
      <c r="Q1000" s="31"/>
      <c r="S1000" s="31"/>
      <c r="T1000" s="31"/>
      <c r="U1000" s="31"/>
      <c r="V1000" s="31"/>
      <c r="W1000" s="31"/>
      <c r="X1000" s="31"/>
      <c r="Y1000" s="31"/>
      <c r="Z1000" s="31"/>
      <c r="AA1000" s="31"/>
      <c r="AB1000" s="31"/>
      <c r="AC1000" s="31"/>
      <c r="AD1000" s="31"/>
      <c r="AE1000" s="31"/>
      <c r="AF1000" s="31"/>
      <c r="AG1000" s="31"/>
      <c r="AH1000" s="31"/>
      <c r="AI1000" s="31"/>
    </row>
    <row r="1001" spans="1:35">
      <c r="A1001" s="31"/>
      <c r="B1001" s="31"/>
      <c r="C1001" s="31"/>
      <c r="D1001" s="31"/>
      <c r="E1001" s="31"/>
      <c r="F1001" s="31"/>
      <c r="G1001" s="31"/>
      <c r="H1001" s="31"/>
      <c r="I1001" s="97"/>
      <c r="J1001" s="31"/>
      <c r="K1001" s="31"/>
      <c r="L1001" s="31"/>
      <c r="M1001" s="31"/>
      <c r="N1001" s="31"/>
      <c r="O1001" s="31"/>
      <c r="P1001" s="31"/>
      <c r="Q1001" s="31"/>
      <c r="S1001" s="31"/>
      <c r="T1001" s="31"/>
      <c r="U1001" s="31"/>
      <c r="V1001" s="31"/>
      <c r="W1001" s="31"/>
      <c r="X1001" s="31"/>
      <c r="Y1001" s="31"/>
      <c r="Z1001" s="31"/>
      <c r="AA1001" s="31"/>
      <c r="AB1001" s="31"/>
      <c r="AC1001" s="31"/>
      <c r="AD1001" s="31"/>
      <c r="AE1001" s="31"/>
      <c r="AF1001" s="31"/>
      <c r="AG1001" s="31"/>
      <c r="AH1001" s="31"/>
      <c r="AI1001" s="31"/>
    </row>
    <row r="1002" spans="1:35">
      <c r="A1002" s="31"/>
      <c r="B1002" s="31"/>
      <c r="C1002" s="31"/>
      <c r="D1002" s="31"/>
      <c r="E1002" s="31"/>
      <c r="F1002" s="31"/>
      <c r="G1002" s="31"/>
      <c r="H1002" s="31"/>
      <c r="I1002" s="97"/>
      <c r="J1002" s="31"/>
      <c r="K1002" s="31"/>
      <c r="L1002" s="31"/>
      <c r="M1002" s="31"/>
      <c r="N1002" s="31"/>
      <c r="O1002" s="31"/>
      <c r="P1002" s="31"/>
      <c r="Q1002" s="31"/>
      <c r="S1002" s="31"/>
      <c r="T1002" s="31"/>
      <c r="U1002" s="31"/>
      <c r="V1002" s="31"/>
      <c r="W1002" s="31"/>
      <c r="X1002" s="31"/>
      <c r="Y1002" s="31"/>
      <c r="Z1002" s="31"/>
      <c r="AA1002" s="31"/>
      <c r="AB1002" s="31"/>
      <c r="AC1002" s="31"/>
      <c r="AD1002" s="31"/>
      <c r="AE1002" s="31"/>
      <c r="AF1002" s="31"/>
      <c r="AG1002" s="31"/>
      <c r="AH1002" s="31"/>
      <c r="AI1002" s="31"/>
    </row>
    <row r="1003" spans="1:35">
      <c r="A1003" s="31"/>
      <c r="B1003" s="31"/>
      <c r="C1003" s="31"/>
      <c r="D1003" s="31"/>
      <c r="E1003" s="31"/>
      <c r="F1003" s="31"/>
      <c r="G1003" s="31"/>
      <c r="H1003" s="31"/>
      <c r="I1003" s="97"/>
      <c r="J1003" s="31"/>
      <c r="K1003" s="31"/>
      <c r="L1003" s="31"/>
      <c r="M1003" s="31"/>
      <c r="N1003" s="31"/>
      <c r="O1003" s="31"/>
      <c r="P1003" s="31"/>
      <c r="Q1003" s="31"/>
      <c r="S1003" s="31"/>
      <c r="T1003" s="31"/>
      <c r="U1003" s="31"/>
      <c r="V1003" s="31"/>
      <c r="W1003" s="31"/>
      <c r="X1003" s="31"/>
      <c r="Y1003" s="31"/>
      <c r="Z1003" s="31"/>
      <c r="AA1003" s="31"/>
      <c r="AB1003" s="31"/>
      <c r="AC1003" s="31"/>
      <c r="AD1003" s="31"/>
      <c r="AE1003" s="31"/>
      <c r="AF1003" s="31"/>
      <c r="AG1003" s="31"/>
      <c r="AH1003" s="31"/>
      <c r="AI1003" s="31"/>
    </row>
    <row r="1004" spans="1:35">
      <c r="A1004" s="31"/>
      <c r="B1004" s="31"/>
      <c r="C1004" s="31"/>
      <c r="D1004" s="31"/>
      <c r="E1004" s="31"/>
      <c r="F1004" s="31"/>
      <c r="G1004" s="31"/>
      <c r="H1004" s="31"/>
      <c r="I1004" s="97"/>
      <c r="J1004" s="31"/>
      <c r="K1004" s="31"/>
      <c r="L1004" s="31"/>
      <c r="M1004" s="31"/>
      <c r="N1004" s="31"/>
      <c r="O1004" s="31"/>
      <c r="P1004" s="31"/>
      <c r="Q1004" s="31"/>
      <c r="S1004" s="31"/>
      <c r="T1004" s="31"/>
      <c r="U1004" s="31"/>
      <c r="V1004" s="31"/>
      <c r="W1004" s="31"/>
      <c r="X1004" s="31"/>
      <c r="Y1004" s="31"/>
      <c r="Z1004" s="31"/>
      <c r="AA1004" s="31"/>
      <c r="AB1004" s="31"/>
      <c r="AC1004" s="31"/>
      <c r="AD1004" s="31"/>
      <c r="AE1004" s="31"/>
      <c r="AF1004" s="31"/>
      <c r="AG1004" s="31"/>
      <c r="AH1004" s="31"/>
      <c r="AI1004" s="31"/>
    </row>
    <row r="1005" spans="1:35">
      <c r="A1005" s="31"/>
      <c r="B1005" s="31"/>
      <c r="C1005" s="31"/>
      <c r="D1005" s="31"/>
      <c r="E1005" s="31"/>
      <c r="F1005" s="31"/>
      <c r="G1005" s="31"/>
      <c r="H1005" s="31"/>
      <c r="I1005" s="97"/>
      <c r="J1005" s="31"/>
      <c r="K1005" s="31"/>
      <c r="L1005" s="31"/>
      <c r="M1005" s="31"/>
      <c r="N1005" s="31"/>
      <c r="O1005" s="31"/>
      <c r="P1005" s="31"/>
      <c r="Q1005" s="31"/>
      <c r="S1005" s="31"/>
      <c r="T1005" s="31"/>
      <c r="U1005" s="31"/>
      <c r="V1005" s="31"/>
      <c r="W1005" s="31"/>
      <c r="X1005" s="31"/>
      <c r="Y1005" s="31"/>
      <c r="Z1005" s="31"/>
      <c r="AA1005" s="31"/>
      <c r="AB1005" s="31"/>
      <c r="AC1005" s="31"/>
      <c r="AD1005" s="31"/>
      <c r="AE1005" s="31"/>
      <c r="AF1005" s="31"/>
      <c r="AG1005" s="31"/>
      <c r="AH1005" s="31"/>
      <c r="AI1005" s="31"/>
    </row>
    <row r="1006" spans="1:35">
      <c r="A1006" s="31"/>
      <c r="B1006" s="31"/>
      <c r="C1006" s="31"/>
      <c r="D1006" s="31"/>
      <c r="E1006" s="31"/>
      <c r="F1006" s="31"/>
      <c r="G1006" s="31"/>
      <c r="H1006" s="31"/>
      <c r="I1006" s="97"/>
      <c r="J1006" s="31"/>
      <c r="K1006" s="31"/>
      <c r="L1006" s="31"/>
      <c r="M1006" s="31"/>
      <c r="N1006" s="31"/>
      <c r="O1006" s="31"/>
      <c r="P1006" s="31"/>
      <c r="Q1006" s="31"/>
      <c r="S1006" s="31"/>
      <c r="T1006" s="31"/>
      <c r="U1006" s="31"/>
      <c r="V1006" s="31"/>
      <c r="W1006" s="31"/>
      <c r="X1006" s="31"/>
      <c r="Y1006" s="31"/>
      <c r="Z1006" s="31"/>
      <c r="AA1006" s="31"/>
      <c r="AB1006" s="31"/>
      <c r="AC1006" s="31"/>
      <c r="AD1006" s="31"/>
      <c r="AE1006" s="31"/>
      <c r="AF1006" s="31"/>
      <c r="AG1006" s="31"/>
      <c r="AH1006" s="31"/>
      <c r="AI1006" s="31"/>
    </row>
    <row r="1007" spans="1:35">
      <c r="A1007" s="31"/>
      <c r="B1007" s="31"/>
      <c r="C1007" s="31"/>
      <c r="D1007" s="31"/>
      <c r="E1007" s="31"/>
      <c r="F1007" s="31"/>
      <c r="G1007" s="31"/>
      <c r="H1007" s="31"/>
      <c r="I1007" s="97"/>
      <c r="J1007" s="31"/>
      <c r="K1007" s="31"/>
      <c r="L1007" s="31"/>
      <c r="M1007" s="31"/>
      <c r="N1007" s="31"/>
      <c r="O1007" s="31"/>
      <c r="P1007" s="31"/>
      <c r="Q1007" s="31"/>
      <c r="S1007" s="31"/>
      <c r="T1007" s="31"/>
      <c r="U1007" s="31"/>
      <c r="V1007" s="31"/>
      <c r="W1007" s="31"/>
      <c r="X1007" s="31"/>
      <c r="Y1007" s="31"/>
      <c r="Z1007" s="31"/>
      <c r="AA1007" s="31"/>
      <c r="AB1007" s="31"/>
      <c r="AC1007" s="31"/>
      <c r="AD1007" s="31"/>
      <c r="AE1007" s="31"/>
      <c r="AF1007" s="31"/>
      <c r="AG1007" s="31"/>
      <c r="AH1007" s="31"/>
      <c r="AI1007" s="31"/>
    </row>
    <row r="1008" spans="1:35">
      <c r="A1008" s="31"/>
      <c r="B1008" s="31"/>
      <c r="C1008" s="31"/>
      <c r="D1008" s="31"/>
      <c r="E1008" s="31"/>
      <c r="F1008" s="31"/>
      <c r="G1008" s="31"/>
      <c r="H1008" s="31"/>
      <c r="I1008" s="97"/>
      <c r="J1008" s="31"/>
      <c r="K1008" s="31"/>
      <c r="L1008" s="31"/>
      <c r="M1008" s="31"/>
      <c r="N1008" s="31"/>
      <c r="O1008" s="31"/>
      <c r="P1008" s="31"/>
      <c r="Q1008" s="31"/>
      <c r="S1008" s="31"/>
      <c r="T1008" s="31"/>
      <c r="U1008" s="31"/>
      <c r="V1008" s="31"/>
      <c r="W1008" s="31"/>
      <c r="X1008" s="31"/>
      <c r="Y1008" s="31"/>
      <c r="Z1008" s="31"/>
      <c r="AA1008" s="31"/>
      <c r="AB1008" s="31"/>
      <c r="AC1008" s="31"/>
      <c r="AD1008" s="31"/>
      <c r="AE1008" s="31"/>
      <c r="AF1008" s="31"/>
      <c r="AG1008" s="31"/>
      <c r="AH1008" s="31"/>
      <c r="AI1008" s="31"/>
    </row>
    <row r="1009" spans="1:35">
      <c r="A1009" s="31"/>
      <c r="B1009" s="31"/>
      <c r="C1009" s="31"/>
      <c r="D1009" s="31"/>
      <c r="E1009" s="31"/>
      <c r="F1009" s="31"/>
      <c r="G1009" s="31"/>
      <c r="H1009" s="31"/>
      <c r="I1009" s="97"/>
      <c r="J1009" s="31"/>
      <c r="K1009" s="31"/>
      <c r="L1009" s="31"/>
      <c r="M1009" s="31"/>
      <c r="N1009" s="31"/>
      <c r="O1009" s="31"/>
      <c r="P1009" s="31"/>
      <c r="Q1009" s="31"/>
      <c r="S1009" s="31"/>
      <c r="T1009" s="31"/>
      <c r="U1009" s="31"/>
      <c r="V1009" s="31"/>
      <c r="W1009" s="31"/>
      <c r="X1009" s="31"/>
      <c r="Y1009" s="31"/>
      <c r="Z1009" s="31"/>
      <c r="AA1009" s="31"/>
      <c r="AB1009" s="31"/>
      <c r="AC1009" s="31"/>
      <c r="AD1009" s="31"/>
      <c r="AE1009" s="31"/>
      <c r="AF1009" s="31"/>
      <c r="AG1009" s="31"/>
      <c r="AH1009" s="31"/>
      <c r="AI1009" s="31"/>
    </row>
    <row r="1010" spans="1:35">
      <c r="A1010" s="31"/>
      <c r="B1010" s="31"/>
      <c r="C1010" s="31"/>
      <c r="D1010" s="31"/>
      <c r="E1010" s="31"/>
      <c r="F1010" s="31"/>
      <c r="G1010" s="31"/>
      <c r="H1010" s="31"/>
      <c r="I1010" s="97"/>
      <c r="J1010" s="31"/>
      <c r="K1010" s="31"/>
      <c r="L1010" s="31"/>
      <c r="M1010" s="31"/>
      <c r="N1010" s="31"/>
      <c r="O1010" s="31"/>
      <c r="P1010" s="31"/>
      <c r="Q1010" s="31"/>
      <c r="S1010" s="31"/>
      <c r="T1010" s="31"/>
      <c r="U1010" s="31"/>
      <c r="V1010" s="31"/>
      <c r="W1010" s="31"/>
      <c r="X1010" s="31"/>
      <c r="Y1010" s="31"/>
      <c r="Z1010" s="31"/>
      <c r="AA1010" s="31"/>
      <c r="AB1010" s="31"/>
      <c r="AC1010" s="31"/>
      <c r="AD1010" s="31"/>
      <c r="AE1010" s="31"/>
      <c r="AF1010" s="31"/>
      <c r="AG1010" s="31"/>
      <c r="AH1010" s="31"/>
      <c r="AI1010" s="31"/>
    </row>
    <row r="1011" spans="1:35">
      <c r="A1011" s="31"/>
      <c r="B1011" s="31"/>
      <c r="C1011" s="31"/>
      <c r="D1011" s="31"/>
      <c r="E1011" s="31"/>
      <c r="F1011" s="31"/>
      <c r="G1011" s="31"/>
      <c r="H1011" s="31"/>
      <c r="I1011" s="97"/>
      <c r="J1011" s="31"/>
      <c r="K1011" s="31"/>
      <c r="L1011" s="31"/>
      <c r="M1011" s="31"/>
      <c r="N1011" s="31"/>
      <c r="O1011" s="31"/>
      <c r="P1011" s="31"/>
      <c r="Q1011" s="31"/>
      <c r="S1011" s="31"/>
      <c r="T1011" s="31"/>
      <c r="U1011" s="31"/>
      <c r="V1011" s="31"/>
      <c r="W1011" s="31"/>
      <c r="X1011" s="31"/>
      <c r="Y1011" s="31"/>
      <c r="Z1011" s="31"/>
      <c r="AA1011" s="31"/>
      <c r="AB1011" s="31"/>
      <c r="AC1011" s="31"/>
      <c r="AD1011" s="31"/>
      <c r="AE1011" s="31"/>
      <c r="AF1011" s="31"/>
      <c r="AG1011" s="31"/>
      <c r="AH1011" s="31"/>
      <c r="AI1011" s="31"/>
    </row>
    <row r="1012" spans="1:35">
      <c r="A1012" s="31"/>
      <c r="B1012" s="31"/>
      <c r="C1012" s="31"/>
      <c r="D1012" s="31"/>
      <c r="E1012" s="31"/>
      <c r="F1012" s="31"/>
      <c r="G1012" s="31"/>
      <c r="H1012" s="31"/>
      <c r="I1012" s="97"/>
      <c r="J1012" s="31"/>
      <c r="K1012" s="31"/>
      <c r="L1012" s="31"/>
      <c r="M1012" s="31"/>
      <c r="N1012" s="31"/>
      <c r="O1012" s="31"/>
      <c r="P1012" s="31"/>
      <c r="Q1012" s="31"/>
      <c r="S1012" s="31"/>
      <c r="T1012" s="31"/>
      <c r="U1012" s="31"/>
      <c r="V1012" s="31"/>
      <c r="W1012" s="31"/>
      <c r="X1012" s="31"/>
      <c r="Y1012" s="31"/>
      <c r="Z1012" s="31"/>
      <c r="AA1012" s="31"/>
      <c r="AB1012" s="31"/>
      <c r="AC1012" s="31"/>
      <c r="AD1012" s="31"/>
      <c r="AE1012" s="31"/>
      <c r="AF1012" s="31"/>
      <c r="AG1012" s="31"/>
      <c r="AH1012" s="31"/>
      <c r="AI1012" s="31"/>
    </row>
    <row r="1013" spans="1:35">
      <c r="A1013" s="31"/>
      <c r="B1013" s="31"/>
      <c r="C1013" s="31"/>
      <c r="D1013" s="31"/>
      <c r="E1013" s="31"/>
      <c r="F1013" s="31"/>
      <c r="G1013" s="31"/>
      <c r="H1013" s="31"/>
      <c r="I1013" s="97"/>
      <c r="J1013" s="31"/>
      <c r="K1013" s="31"/>
      <c r="L1013" s="31"/>
      <c r="M1013" s="31"/>
      <c r="N1013" s="31"/>
      <c r="O1013" s="31"/>
      <c r="P1013" s="31"/>
      <c r="Q1013" s="31"/>
      <c r="S1013" s="31"/>
      <c r="T1013" s="31"/>
      <c r="U1013" s="31"/>
      <c r="V1013" s="31"/>
      <c r="W1013" s="31"/>
      <c r="X1013" s="31"/>
      <c r="Y1013" s="31"/>
      <c r="Z1013" s="31"/>
      <c r="AA1013" s="31"/>
      <c r="AB1013" s="31"/>
      <c r="AC1013" s="31"/>
      <c r="AD1013" s="31"/>
      <c r="AE1013" s="31"/>
      <c r="AF1013" s="31"/>
      <c r="AG1013" s="31"/>
      <c r="AH1013" s="31"/>
      <c r="AI1013" s="31"/>
    </row>
    <row r="1014" spans="1:35">
      <c r="A1014" s="31"/>
      <c r="B1014" s="31"/>
      <c r="C1014" s="31"/>
      <c r="D1014" s="31"/>
      <c r="E1014" s="31"/>
      <c r="F1014" s="31"/>
      <c r="G1014" s="31"/>
      <c r="H1014" s="31"/>
      <c r="I1014" s="97"/>
      <c r="J1014" s="31"/>
      <c r="K1014" s="31"/>
      <c r="L1014" s="31"/>
      <c r="M1014" s="31"/>
      <c r="N1014" s="31"/>
      <c r="O1014" s="31"/>
      <c r="P1014" s="31"/>
      <c r="Q1014" s="31"/>
      <c r="S1014" s="31"/>
      <c r="T1014" s="31"/>
      <c r="U1014" s="31"/>
      <c r="V1014" s="31"/>
      <c r="W1014" s="31"/>
      <c r="X1014" s="31"/>
      <c r="Y1014" s="31"/>
      <c r="Z1014" s="31"/>
      <c r="AA1014" s="31"/>
      <c r="AB1014" s="31"/>
      <c r="AC1014" s="31"/>
      <c r="AD1014" s="31"/>
      <c r="AE1014" s="31"/>
      <c r="AF1014" s="31"/>
      <c r="AG1014" s="31"/>
      <c r="AH1014" s="31"/>
      <c r="AI1014" s="31"/>
    </row>
    <row r="1015" spans="1:35">
      <c r="A1015" s="31"/>
      <c r="B1015" s="31"/>
      <c r="C1015" s="31"/>
      <c r="D1015" s="31"/>
      <c r="E1015" s="31"/>
      <c r="F1015" s="31"/>
      <c r="G1015" s="31"/>
      <c r="H1015" s="31"/>
      <c r="I1015" s="97"/>
      <c r="J1015" s="31"/>
      <c r="K1015" s="31"/>
      <c r="L1015" s="31"/>
      <c r="M1015" s="31"/>
      <c r="N1015" s="31"/>
      <c r="O1015" s="31"/>
      <c r="P1015" s="31"/>
      <c r="Q1015" s="31"/>
      <c r="S1015" s="31"/>
      <c r="T1015" s="31"/>
      <c r="U1015" s="31"/>
      <c r="V1015" s="31"/>
      <c r="W1015" s="31"/>
      <c r="X1015" s="31"/>
      <c r="Y1015" s="31"/>
      <c r="Z1015" s="31"/>
      <c r="AA1015" s="31"/>
      <c r="AB1015" s="31"/>
      <c r="AC1015" s="31"/>
      <c r="AD1015" s="31"/>
      <c r="AE1015" s="31"/>
      <c r="AF1015" s="31"/>
      <c r="AG1015" s="31"/>
      <c r="AH1015" s="31"/>
      <c r="AI1015" s="31"/>
    </row>
    <row r="1016" spans="1:35">
      <c r="A1016" s="31"/>
      <c r="B1016" s="31"/>
      <c r="C1016" s="31"/>
      <c r="D1016" s="31"/>
      <c r="E1016" s="31"/>
      <c r="F1016" s="31"/>
      <c r="G1016" s="31"/>
      <c r="H1016" s="31"/>
      <c r="I1016" s="97"/>
      <c r="J1016" s="31"/>
      <c r="K1016" s="31"/>
      <c r="L1016" s="31"/>
      <c r="M1016" s="31"/>
      <c r="N1016" s="31"/>
      <c r="O1016" s="31"/>
      <c r="P1016" s="31"/>
      <c r="Q1016" s="31"/>
      <c r="S1016" s="31"/>
      <c r="T1016" s="31"/>
      <c r="U1016" s="31"/>
      <c r="V1016" s="31"/>
      <c r="W1016" s="31"/>
      <c r="X1016" s="31"/>
      <c r="Y1016" s="31"/>
      <c r="Z1016" s="31"/>
      <c r="AA1016" s="31"/>
      <c r="AB1016" s="31"/>
      <c r="AC1016" s="31"/>
      <c r="AD1016" s="31"/>
      <c r="AE1016" s="31"/>
      <c r="AF1016" s="31"/>
      <c r="AG1016" s="31"/>
      <c r="AH1016" s="31"/>
      <c r="AI1016" s="31"/>
    </row>
    <row r="1017" spans="1:35">
      <c r="A1017" s="31"/>
      <c r="B1017" s="31"/>
      <c r="C1017" s="31"/>
      <c r="D1017" s="31"/>
      <c r="E1017" s="31"/>
      <c r="F1017" s="31"/>
      <c r="G1017" s="31"/>
      <c r="H1017" s="31"/>
      <c r="I1017" s="97"/>
      <c r="J1017" s="31"/>
      <c r="K1017" s="31"/>
      <c r="L1017" s="31"/>
      <c r="M1017" s="31"/>
      <c r="N1017" s="31"/>
      <c r="O1017" s="31"/>
      <c r="P1017" s="31"/>
      <c r="Q1017" s="31"/>
      <c r="S1017" s="31"/>
      <c r="T1017" s="31"/>
      <c r="U1017" s="31"/>
      <c r="V1017" s="31"/>
      <c r="W1017" s="31"/>
      <c r="X1017" s="31"/>
      <c r="Y1017" s="31"/>
      <c r="Z1017" s="31"/>
      <c r="AA1017" s="31"/>
      <c r="AB1017" s="31"/>
      <c r="AC1017" s="31"/>
      <c r="AD1017" s="31"/>
      <c r="AE1017" s="31"/>
      <c r="AF1017" s="31"/>
      <c r="AG1017" s="31"/>
      <c r="AH1017" s="31"/>
      <c r="AI1017" s="31"/>
    </row>
    <row r="1018" spans="1:35">
      <c r="A1018" s="31"/>
      <c r="B1018" s="31"/>
      <c r="C1018" s="31"/>
      <c r="D1018" s="31"/>
      <c r="E1018" s="31"/>
      <c r="F1018" s="31"/>
      <c r="G1018" s="31"/>
      <c r="H1018" s="31"/>
      <c r="I1018" s="97"/>
      <c r="J1018" s="31"/>
      <c r="K1018" s="31"/>
      <c r="L1018" s="31"/>
      <c r="M1018" s="31"/>
      <c r="N1018" s="31"/>
      <c r="O1018" s="31"/>
      <c r="P1018" s="31"/>
      <c r="Q1018" s="31"/>
      <c r="S1018" s="31"/>
      <c r="T1018" s="31"/>
      <c r="U1018" s="31"/>
      <c r="V1018" s="31"/>
      <c r="W1018" s="31"/>
      <c r="X1018" s="31"/>
      <c r="Y1018" s="31"/>
      <c r="Z1018" s="31"/>
      <c r="AA1018" s="31"/>
      <c r="AB1018" s="31"/>
      <c r="AC1018" s="31"/>
      <c r="AD1018" s="31"/>
      <c r="AE1018" s="31"/>
      <c r="AF1018" s="31"/>
      <c r="AG1018" s="31"/>
      <c r="AH1018" s="31"/>
      <c r="AI1018" s="31"/>
    </row>
    <row r="1019" spans="1:35">
      <c r="A1019" s="31"/>
      <c r="B1019" s="31"/>
      <c r="C1019" s="31"/>
      <c r="D1019" s="31"/>
      <c r="E1019" s="31"/>
      <c r="F1019" s="31"/>
      <c r="G1019" s="31"/>
      <c r="H1019" s="31"/>
      <c r="I1019" s="97"/>
      <c r="J1019" s="31"/>
      <c r="K1019" s="31"/>
      <c r="L1019" s="31"/>
      <c r="M1019" s="31"/>
      <c r="N1019" s="31"/>
      <c r="O1019" s="31"/>
      <c r="P1019" s="31"/>
      <c r="Q1019" s="31"/>
      <c r="S1019" s="31"/>
      <c r="T1019" s="31"/>
      <c r="U1019" s="31"/>
      <c r="V1019" s="31"/>
      <c r="W1019" s="31"/>
      <c r="X1019" s="31"/>
      <c r="Y1019" s="31"/>
      <c r="Z1019" s="31"/>
      <c r="AA1019" s="31"/>
      <c r="AB1019" s="31"/>
      <c r="AC1019" s="31"/>
      <c r="AD1019" s="31"/>
      <c r="AE1019" s="31"/>
      <c r="AF1019" s="31"/>
      <c r="AG1019" s="31"/>
      <c r="AH1019" s="31"/>
      <c r="AI1019" s="31"/>
    </row>
    <row r="1020" spans="1:35">
      <c r="A1020" s="31"/>
      <c r="B1020" s="31"/>
      <c r="C1020" s="31"/>
      <c r="D1020" s="31"/>
      <c r="E1020" s="31"/>
      <c r="F1020" s="31"/>
      <c r="G1020" s="31"/>
      <c r="H1020" s="31"/>
      <c r="I1020" s="97"/>
      <c r="J1020" s="31"/>
      <c r="K1020" s="31"/>
      <c r="L1020" s="31"/>
      <c r="M1020" s="31"/>
      <c r="N1020" s="31"/>
      <c r="O1020" s="31"/>
      <c r="P1020" s="31"/>
      <c r="Q1020" s="31"/>
      <c r="S1020" s="31"/>
      <c r="T1020" s="31"/>
      <c r="U1020" s="31"/>
      <c r="V1020" s="31"/>
      <c r="W1020" s="31"/>
      <c r="X1020" s="31"/>
      <c r="Y1020" s="31"/>
      <c r="Z1020" s="31"/>
      <c r="AA1020" s="31"/>
      <c r="AB1020" s="31"/>
      <c r="AC1020" s="31"/>
      <c r="AD1020" s="31"/>
      <c r="AE1020" s="31"/>
      <c r="AF1020" s="31"/>
      <c r="AG1020" s="31"/>
      <c r="AH1020" s="31"/>
      <c r="AI1020" s="31"/>
    </row>
    <row r="1021" spans="1:35">
      <c r="A1021" s="31"/>
      <c r="B1021" s="31"/>
      <c r="C1021" s="31"/>
      <c r="D1021" s="31"/>
      <c r="E1021" s="31"/>
      <c r="F1021" s="31"/>
      <c r="G1021" s="31"/>
      <c r="H1021" s="31"/>
      <c r="I1021" s="97"/>
      <c r="J1021" s="31"/>
      <c r="K1021" s="31"/>
      <c r="L1021" s="31"/>
      <c r="M1021" s="31"/>
      <c r="N1021" s="31"/>
      <c r="O1021" s="31"/>
      <c r="P1021" s="31"/>
      <c r="Q1021" s="31"/>
      <c r="S1021" s="31"/>
      <c r="T1021" s="31"/>
      <c r="U1021" s="31"/>
      <c r="V1021" s="31"/>
      <c r="W1021" s="31"/>
      <c r="X1021" s="31"/>
      <c r="Y1021" s="31"/>
      <c r="Z1021" s="31"/>
      <c r="AA1021" s="31"/>
      <c r="AB1021" s="31"/>
      <c r="AC1021" s="31"/>
      <c r="AD1021" s="31"/>
      <c r="AE1021" s="31"/>
      <c r="AF1021" s="31"/>
      <c r="AG1021" s="31"/>
      <c r="AH1021" s="31"/>
      <c r="AI1021" s="31"/>
    </row>
    <row r="1022" spans="1:35">
      <c r="A1022" s="31"/>
      <c r="B1022" s="31"/>
      <c r="C1022" s="31"/>
      <c r="D1022" s="31"/>
      <c r="E1022" s="31"/>
      <c r="F1022" s="31"/>
      <c r="G1022" s="31"/>
      <c r="H1022" s="31"/>
      <c r="I1022" s="97"/>
      <c r="J1022" s="31"/>
      <c r="K1022" s="31"/>
      <c r="L1022" s="31"/>
      <c r="M1022" s="31"/>
      <c r="N1022" s="31"/>
      <c r="O1022" s="31"/>
      <c r="P1022" s="31"/>
      <c r="Q1022" s="31"/>
      <c r="S1022" s="31"/>
      <c r="T1022" s="31"/>
      <c r="U1022" s="31"/>
      <c r="V1022" s="31"/>
      <c r="W1022" s="31"/>
      <c r="X1022" s="31"/>
      <c r="Y1022" s="31"/>
      <c r="Z1022" s="31"/>
      <c r="AA1022" s="31"/>
      <c r="AB1022" s="31"/>
      <c r="AC1022" s="31"/>
      <c r="AD1022" s="31"/>
      <c r="AE1022" s="31"/>
      <c r="AF1022" s="31"/>
      <c r="AG1022" s="31"/>
      <c r="AH1022" s="31"/>
      <c r="AI1022" s="31"/>
    </row>
    <row r="1023" spans="1:35">
      <c r="A1023" s="31"/>
      <c r="B1023" s="31"/>
      <c r="C1023" s="31"/>
      <c r="D1023" s="31"/>
      <c r="E1023" s="31"/>
      <c r="F1023" s="31"/>
      <c r="G1023" s="31"/>
      <c r="H1023" s="31"/>
      <c r="I1023" s="97"/>
      <c r="J1023" s="31"/>
      <c r="K1023" s="31"/>
      <c r="L1023" s="31"/>
      <c r="M1023" s="31"/>
      <c r="N1023" s="31"/>
      <c r="O1023" s="31"/>
      <c r="P1023" s="31"/>
      <c r="Q1023" s="31"/>
      <c r="S1023" s="31"/>
      <c r="T1023" s="31"/>
      <c r="U1023" s="31"/>
      <c r="V1023" s="31"/>
      <c r="W1023" s="31"/>
      <c r="X1023" s="31"/>
      <c r="Y1023" s="31"/>
      <c r="Z1023" s="31"/>
      <c r="AA1023" s="31"/>
      <c r="AB1023" s="31"/>
      <c r="AC1023" s="31"/>
      <c r="AD1023" s="31"/>
      <c r="AE1023" s="31"/>
      <c r="AF1023" s="31"/>
      <c r="AG1023" s="31"/>
      <c r="AH1023" s="31"/>
      <c r="AI1023" s="31"/>
    </row>
    <row r="1024" spans="1:35">
      <c r="A1024" s="31"/>
      <c r="B1024" s="31"/>
      <c r="C1024" s="31"/>
      <c r="D1024" s="31"/>
      <c r="E1024" s="31"/>
      <c r="F1024" s="31"/>
      <c r="G1024" s="31"/>
      <c r="H1024" s="31"/>
      <c r="I1024" s="97"/>
      <c r="J1024" s="31"/>
      <c r="K1024" s="31"/>
      <c r="L1024" s="31"/>
      <c r="M1024" s="31"/>
      <c r="N1024" s="31"/>
      <c r="O1024" s="31"/>
      <c r="P1024" s="31"/>
      <c r="Q1024" s="31"/>
      <c r="S1024" s="31"/>
      <c r="T1024" s="31"/>
      <c r="U1024" s="31"/>
      <c r="V1024" s="31"/>
      <c r="W1024" s="31"/>
      <c r="X1024" s="31"/>
      <c r="Y1024" s="31"/>
      <c r="Z1024" s="31"/>
      <c r="AA1024" s="31"/>
      <c r="AB1024" s="31"/>
      <c r="AC1024" s="31"/>
      <c r="AD1024" s="31"/>
      <c r="AE1024" s="31"/>
      <c r="AF1024" s="31"/>
      <c r="AG1024" s="31"/>
      <c r="AH1024" s="31"/>
      <c r="AI1024" s="31"/>
    </row>
    <row r="1025" spans="1:35">
      <c r="A1025" s="31"/>
      <c r="B1025" s="31"/>
      <c r="C1025" s="31"/>
      <c r="D1025" s="31"/>
      <c r="E1025" s="31"/>
      <c r="F1025" s="31"/>
      <c r="G1025" s="31"/>
      <c r="H1025" s="31"/>
      <c r="I1025" s="97"/>
      <c r="J1025" s="31"/>
      <c r="K1025" s="31"/>
      <c r="L1025" s="31"/>
      <c r="M1025" s="31"/>
      <c r="N1025" s="31"/>
      <c r="O1025" s="31"/>
      <c r="P1025" s="31"/>
      <c r="Q1025" s="31"/>
      <c r="S1025" s="31"/>
      <c r="T1025" s="31"/>
      <c r="U1025" s="31"/>
      <c r="V1025" s="31"/>
      <c r="W1025" s="31"/>
      <c r="X1025" s="31"/>
      <c r="Y1025" s="31"/>
      <c r="Z1025" s="31"/>
      <c r="AA1025" s="31"/>
      <c r="AB1025" s="31"/>
      <c r="AC1025" s="31"/>
      <c r="AD1025" s="31"/>
      <c r="AE1025" s="31"/>
      <c r="AF1025" s="31"/>
      <c r="AG1025" s="31"/>
      <c r="AH1025" s="31"/>
      <c r="AI1025" s="31"/>
    </row>
    <row r="1026" spans="1:35">
      <c r="A1026" s="31"/>
      <c r="B1026" s="31"/>
      <c r="C1026" s="31"/>
      <c r="D1026" s="31"/>
      <c r="E1026" s="31"/>
      <c r="F1026" s="31"/>
      <c r="G1026" s="31"/>
      <c r="H1026" s="31"/>
      <c r="I1026" s="97"/>
      <c r="J1026" s="31"/>
      <c r="K1026" s="31"/>
      <c r="L1026" s="31"/>
      <c r="M1026" s="31"/>
      <c r="N1026" s="31"/>
      <c r="O1026" s="31"/>
      <c r="P1026" s="31"/>
      <c r="Q1026" s="31"/>
      <c r="S1026" s="31"/>
      <c r="T1026" s="31"/>
      <c r="U1026" s="31"/>
      <c r="V1026" s="31"/>
      <c r="W1026" s="31"/>
      <c r="X1026" s="31"/>
      <c r="Y1026" s="31"/>
      <c r="Z1026" s="31"/>
      <c r="AA1026" s="31"/>
      <c r="AB1026" s="31"/>
      <c r="AC1026" s="31"/>
      <c r="AD1026" s="31"/>
      <c r="AE1026" s="31"/>
      <c r="AF1026" s="31"/>
      <c r="AG1026" s="31"/>
      <c r="AH1026" s="31"/>
      <c r="AI1026" s="31"/>
    </row>
    <row r="1027" spans="1:35">
      <c r="A1027" s="31"/>
      <c r="B1027" s="31"/>
      <c r="C1027" s="31"/>
      <c r="D1027" s="31"/>
      <c r="E1027" s="31"/>
      <c r="F1027" s="31"/>
      <c r="G1027" s="31"/>
      <c r="H1027" s="31"/>
      <c r="I1027" s="97"/>
      <c r="J1027" s="31"/>
      <c r="K1027" s="31"/>
      <c r="L1027" s="31"/>
      <c r="M1027" s="31"/>
      <c r="N1027" s="31"/>
      <c r="O1027" s="31"/>
      <c r="P1027" s="31"/>
      <c r="Q1027" s="31"/>
      <c r="S1027" s="31"/>
      <c r="T1027" s="31"/>
      <c r="U1027" s="31"/>
      <c r="V1027" s="31"/>
      <c r="W1027" s="31"/>
      <c r="X1027" s="31"/>
      <c r="Y1027" s="31"/>
      <c r="Z1027" s="31"/>
      <c r="AA1027" s="31"/>
      <c r="AB1027" s="31"/>
      <c r="AC1027" s="31"/>
      <c r="AD1027" s="31"/>
      <c r="AE1027" s="31"/>
      <c r="AF1027" s="31"/>
      <c r="AG1027" s="31"/>
      <c r="AH1027" s="31"/>
      <c r="AI1027" s="31"/>
    </row>
    <row r="1028" spans="1:35">
      <c r="A1028" s="31"/>
      <c r="B1028" s="31"/>
      <c r="C1028" s="31"/>
      <c r="D1028" s="31"/>
      <c r="E1028" s="31"/>
      <c r="F1028" s="31"/>
      <c r="G1028" s="31"/>
      <c r="H1028" s="31"/>
      <c r="I1028" s="97"/>
      <c r="J1028" s="31"/>
      <c r="K1028" s="31"/>
      <c r="L1028" s="31"/>
      <c r="M1028" s="31"/>
      <c r="N1028" s="31"/>
      <c r="O1028" s="31"/>
      <c r="P1028" s="31"/>
      <c r="Q1028" s="31"/>
      <c r="S1028" s="31"/>
      <c r="T1028" s="31"/>
      <c r="U1028" s="31"/>
      <c r="V1028" s="31"/>
      <c r="W1028" s="31"/>
      <c r="X1028" s="31"/>
      <c r="Y1028" s="31"/>
      <c r="Z1028" s="31"/>
      <c r="AA1028" s="31"/>
      <c r="AB1028" s="31"/>
      <c r="AC1028" s="31"/>
      <c r="AD1028" s="31"/>
      <c r="AE1028" s="31"/>
      <c r="AF1028" s="31"/>
      <c r="AG1028" s="31"/>
      <c r="AH1028" s="31"/>
      <c r="AI1028" s="31"/>
    </row>
    <row r="1029" spans="1:35">
      <c r="A1029" s="31"/>
      <c r="B1029" s="31"/>
      <c r="C1029" s="31"/>
      <c r="D1029" s="31"/>
      <c r="E1029" s="31"/>
      <c r="F1029" s="31"/>
      <c r="G1029" s="31"/>
      <c r="H1029" s="31"/>
      <c r="I1029" s="97"/>
      <c r="J1029" s="31"/>
      <c r="K1029" s="31"/>
      <c r="L1029" s="31"/>
      <c r="M1029" s="31"/>
      <c r="N1029" s="31"/>
      <c r="O1029" s="31"/>
      <c r="P1029" s="31"/>
      <c r="Q1029" s="31"/>
      <c r="S1029" s="31"/>
      <c r="T1029" s="31"/>
      <c r="U1029" s="31"/>
      <c r="V1029" s="31"/>
      <c r="W1029" s="31"/>
      <c r="X1029" s="31"/>
      <c r="Y1029" s="31"/>
      <c r="Z1029" s="31"/>
      <c r="AA1029" s="31"/>
      <c r="AB1029" s="31"/>
      <c r="AC1029" s="31"/>
      <c r="AD1029" s="31"/>
      <c r="AE1029" s="31"/>
      <c r="AF1029" s="31"/>
      <c r="AG1029" s="31"/>
      <c r="AH1029" s="31"/>
      <c r="AI1029" s="31"/>
    </row>
    <row r="1030" spans="1:35">
      <c r="A1030" s="31"/>
      <c r="B1030" s="31"/>
      <c r="C1030" s="31"/>
      <c r="D1030" s="31"/>
      <c r="E1030" s="31"/>
      <c r="F1030" s="31"/>
      <c r="G1030" s="31"/>
      <c r="H1030" s="31"/>
      <c r="I1030" s="97"/>
      <c r="J1030" s="31"/>
      <c r="K1030" s="31"/>
      <c r="L1030" s="31"/>
      <c r="M1030" s="31"/>
      <c r="N1030" s="31"/>
      <c r="O1030" s="31"/>
      <c r="P1030" s="31"/>
      <c r="Q1030" s="31"/>
      <c r="S1030" s="31"/>
      <c r="T1030" s="31"/>
      <c r="U1030" s="31"/>
      <c r="V1030" s="31"/>
      <c r="W1030" s="31"/>
      <c r="X1030" s="31"/>
      <c r="Y1030" s="31"/>
      <c r="Z1030" s="31"/>
      <c r="AA1030" s="31"/>
      <c r="AB1030" s="31"/>
      <c r="AC1030" s="31"/>
      <c r="AD1030" s="31"/>
      <c r="AE1030" s="31"/>
      <c r="AF1030" s="31"/>
      <c r="AG1030" s="31"/>
      <c r="AH1030" s="31"/>
      <c r="AI1030" s="31"/>
    </row>
    <row r="1031" spans="1:35">
      <c r="A1031" s="31"/>
      <c r="B1031" s="31"/>
      <c r="C1031" s="31"/>
      <c r="D1031" s="31"/>
      <c r="E1031" s="31"/>
      <c r="F1031" s="31"/>
      <c r="G1031" s="31"/>
      <c r="H1031" s="31"/>
      <c r="I1031" s="97"/>
      <c r="J1031" s="31"/>
      <c r="K1031" s="31"/>
      <c r="L1031" s="31"/>
      <c r="M1031" s="31"/>
      <c r="N1031" s="31"/>
      <c r="O1031" s="31"/>
      <c r="P1031" s="31"/>
      <c r="Q1031" s="31"/>
      <c r="S1031" s="31"/>
      <c r="T1031" s="31"/>
      <c r="U1031" s="31"/>
      <c r="V1031" s="31"/>
      <c r="W1031" s="31"/>
      <c r="X1031" s="31"/>
      <c r="Y1031" s="31"/>
      <c r="Z1031" s="31"/>
      <c r="AA1031" s="31"/>
      <c r="AB1031" s="31"/>
      <c r="AC1031" s="31"/>
      <c r="AD1031" s="31"/>
      <c r="AE1031" s="31"/>
      <c r="AF1031" s="31"/>
      <c r="AG1031" s="31"/>
      <c r="AH1031" s="31"/>
      <c r="AI1031" s="31"/>
    </row>
    <row r="1032" spans="1:35">
      <c r="A1032" s="31"/>
      <c r="B1032" s="31"/>
      <c r="C1032" s="31"/>
      <c r="D1032" s="31"/>
      <c r="E1032" s="31"/>
      <c r="F1032" s="31"/>
      <c r="G1032" s="31"/>
      <c r="H1032" s="31"/>
      <c r="I1032" s="97"/>
      <c r="J1032" s="31"/>
      <c r="K1032" s="31"/>
      <c r="L1032" s="31"/>
      <c r="M1032" s="31"/>
      <c r="N1032" s="31"/>
      <c r="O1032" s="31"/>
      <c r="P1032" s="31"/>
      <c r="Q1032" s="31"/>
      <c r="S1032" s="31"/>
      <c r="T1032" s="31"/>
      <c r="U1032" s="31"/>
      <c r="V1032" s="31"/>
      <c r="W1032" s="31"/>
      <c r="X1032" s="31"/>
      <c r="Y1032" s="31"/>
      <c r="Z1032" s="31"/>
      <c r="AA1032" s="31"/>
      <c r="AB1032" s="31"/>
      <c r="AC1032" s="31"/>
      <c r="AD1032" s="31"/>
      <c r="AE1032" s="31"/>
      <c r="AF1032" s="31"/>
      <c r="AG1032" s="31"/>
      <c r="AH1032" s="31"/>
      <c r="AI1032" s="31"/>
    </row>
    <row r="1033" spans="1:35">
      <c r="A1033" s="31"/>
      <c r="B1033" s="31"/>
      <c r="C1033" s="31"/>
      <c r="D1033" s="31"/>
      <c r="E1033" s="31"/>
      <c r="F1033" s="31"/>
      <c r="G1033" s="31"/>
      <c r="H1033" s="31"/>
      <c r="I1033" s="97"/>
      <c r="J1033" s="31"/>
      <c r="K1033" s="31"/>
      <c r="L1033" s="31"/>
      <c r="M1033" s="31"/>
      <c r="N1033" s="31"/>
      <c r="O1033" s="31"/>
      <c r="P1033" s="31"/>
      <c r="Q1033" s="31"/>
      <c r="S1033" s="31"/>
      <c r="T1033" s="31"/>
      <c r="U1033" s="31"/>
      <c r="V1033" s="31"/>
      <c r="W1033" s="31"/>
      <c r="X1033" s="31"/>
      <c r="Y1033" s="31"/>
      <c r="Z1033" s="31"/>
      <c r="AA1033" s="31"/>
      <c r="AB1033" s="31"/>
      <c r="AC1033" s="31"/>
      <c r="AD1033" s="31"/>
      <c r="AE1033" s="31"/>
      <c r="AF1033" s="31"/>
      <c r="AG1033" s="31"/>
      <c r="AH1033" s="31"/>
      <c r="AI1033" s="31"/>
    </row>
    <row r="1034" spans="1:35">
      <c r="A1034" s="31"/>
      <c r="B1034" s="31"/>
      <c r="C1034" s="31"/>
      <c r="D1034" s="31"/>
      <c r="E1034" s="31"/>
      <c r="F1034" s="31"/>
      <c r="G1034" s="31"/>
      <c r="H1034" s="31"/>
      <c r="I1034" s="97"/>
      <c r="J1034" s="31"/>
      <c r="K1034" s="31"/>
      <c r="L1034" s="31"/>
      <c r="M1034" s="31"/>
      <c r="N1034" s="31"/>
      <c r="O1034" s="31"/>
      <c r="P1034" s="31"/>
      <c r="Q1034" s="31"/>
      <c r="S1034" s="31"/>
      <c r="T1034" s="31"/>
      <c r="U1034" s="31"/>
      <c r="V1034" s="31"/>
      <c r="W1034" s="31"/>
      <c r="X1034" s="31"/>
      <c r="Y1034" s="31"/>
      <c r="Z1034" s="31"/>
      <c r="AA1034" s="31"/>
      <c r="AB1034" s="31"/>
      <c r="AC1034" s="31"/>
      <c r="AD1034" s="31"/>
      <c r="AE1034" s="31"/>
      <c r="AF1034" s="31"/>
      <c r="AG1034" s="31"/>
      <c r="AH1034" s="31"/>
      <c r="AI1034" s="31"/>
    </row>
    <row r="1035" spans="1:35">
      <c r="A1035" s="31"/>
      <c r="B1035" s="31"/>
      <c r="C1035" s="31"/>
      <c r="D1035" s="31"/>
      <c r="E1035" s="31"/>
      <c r="F1035" s="31"/>
      <c r="G1035" s="31"/>
      <c r="H1035" s="31"/>
      <c r="I1035" s="97"/>
      <c r="J1035" s="31"/>
      <c r="K1035" s="31"/>
      <c r="L1035" s="31"/>
      <c r="M1035" s="31"/>
      <c r="N1035" s="31"/>
      <c r="O1035" s="31"/>
      <c r="P1035" s="31"/>
      <c r="Q1035" s="31"/>
      <c r="S1035" s="31"/>
      <c r="T1035" s="31"/>
      <c r="U1035" s="31"/>
      <c r="V1035" s="31"/>
      <c r="W1035" s="31"/>
      <c r="X1035" s="31"/>
      <c r="Y1035" s="31"/>
      <c r="Z1035" s="31"/>
      <c r="AA1035" s="31"/>
      <c r="AB1035" s="31"/>
      <c r="AC1035" s="31"/>
      <c r="AD1035" s="31"/>
      <c r="AE1035" s="31"/>
      <c r="AF1035" s="31"/>
      <c r="AG1035" s="31"/>
      <c r="AH1035" s="31"/>
      <c r="AI1035" s="31"/>
    </row>
    <row r="1036" spans="1:35">
      <c r="A1036" s="31"/>
      <c r="B1036" s="31"/>
      <c r="C1036" s="31"/>
      <c r="D1036" s="31"/>
      <c r="E1036" s="31"/>
      <c r="F1036" s="31"/>
      <c r="G1036" s="31"/>
      <c r="H1036" s="31"/>
      <c r="I1036" s="97"/>
      <c r="J1036" s="31"/>
      <c r="K1036" s="31"/>
      <c r="L1036" s="31"/>
      <c r="M1036" s="31"/>
      <c r="N1036" s="31"/>
      <c r="O1036" s="31"/>
      <c r="P1036" s="31"/>
      <c r="Q1036" s="31"/>
      <c r="S1036" s="31"/>
      <c r="T1036" s="31"/>
      <c r="U1036" s="31"/>
      <c r="V1036" s="31"/>
      <c r="W1036" s="31"/>
      <c r="X1036" s="31"/>
      <c r="Y1036" s="31"/>
      <c r="Z1036" s="31"/>
      <c r="AA1036" s="31"/>
      <c r="AB1036" s="31"/>
      <c r="AC1036" s="31"/>
      <c r="AD1036" s="31"/>
      <c r="AE1036" s="31"/>
      <c r="AF1036" s="31"/>
      <c r="AG1036" s="31"/>
      <c r="AH1036" s="31"/>
      <c r="AI1036" s="31"/>
    </row>
    <row r="1037" spans="1:35">
      <c r="A1037" s="31"/>
      <c r="B1037" s="31"/>
      <c r="C1037" s="31"/>
      <c r="D1037" s="31"/>
      <c r="E1037" s="31"/>
      <c r="F1037" s="31"/>
      <c r="G1037" s="31"/>
      <c r="H1037" s="31"/>
      <c r="I1037" s="97"/>
      <c r="J1037" s="31"/>
      <c r="K1037" s="31"/>
      <c r="L1037" s="31"/>
      <c r="M1037" s="31"/>
      <c r="N1037" s="31"/>
      <c r="O1037" s="31"/>
      <c r="P1037" s="31"/>
      <c r="Q1037" s="31"/>
      <c r="S1037" s="31"/>
      <c r="T1037" s="31"/>
      <c r="U1037" s="31"/>
      <c r="V1037" s="31"/>
      <c r="W1037" s="31"/>
      <c r="X1037" s="31"/>
      <c r="Y1037" s="31"/>
      <c r="Z1037" s="31"/>
      <c r="AA1037" s="31"/>
      <c r="AB1037" s="31"/>
      <c r="AC1037" s="31"/>
      <c r="AD1037" s="31"/>
      <c r="AE1037" s="31"/>
      <c r="AF1037" s="31"/>
      <c r="AG1037" s="31"/>
      <c r="AH1037" s="31"/>
      <c r="AI1037" s="31"/>
    </row>
    <row r="1038" spans="1:35">
      <c r="A1038" s="31"/>
      <c r="B1038" s="31"/>
      <c r="C1038" s="31"/>
      <c r="D1038" s="31"/>
      <c r="E1038" s="31"/>
      <c r="F1038" s="31"/>
      <c r="G1038" s="31"/>
      <c r="H1038" s="31"/>
      <c r="I1038" s="97"/>
      <c r="J1038" s="31"/>
      <c r="K1038" s="31"/>
      <c r="L1038" s="31"/>
      <c r="M1038" s="31"/>
      <c r="N1038" s="31"/>
      <c r="O1038" s="31"/>
      <c r="P1038" s="31"/>
      <c r="Q1038" s="31"/>
      <c r="S1038" s="31"/>
      <c r="T1038" s="31"/>
      <c r="U1038" s="31"/>
      <c r="V1038" s="31"/>
      <c r="W1038" s="31"/>
      <c r="X1038" s="31"/>
      <c r="Y1038" s="31"/>
      <c r="Z1038" s="31"/>
      <c r="AA1038" s="31"/>
      <c r="AB1038" s="31"/>
      <c r="AC1038" s="31"/>
      <c r="AD1038" s="31"/>
      <c r="AE1038" s="31"/>
      <c r="AF1038" s="31"/>
      <c r="AG1038" s="31"/>
      <c r="AH1038" s="31"/>
      <c r="AI1038" s="31"/>
    </row>
    <row r="1039" spans="1:35">
      <c r="A1039" s="31"/>
      <c r="B1039" s="31"/>
      <c r="C1039" s="31"/>
      <c r="D1039" s="31"/>
      <c r="E1039" s="31"/>
      <c r="F1039" s="31"/>
      <c r="G1039" s="31"/>
      <c r="H1039" s="31"/>
      <c r="I1039" s="97"/>
      <c r="J1039" s="31"/>
      <c r="K1039" s="31"/>
      <c r="L1039" s="31"/>
      <c r="M1039" s="31"/>
      <c r="N1039" s="31"/>
      <c r="O1039" s="31"/>
      <c r="P1039" s="31"/>
      <c r="Q1039" s="31"/>
      <c r="S1039" s="31"/>
      <c r="T1039" s="31"/>
      <c r="U1039" s="31"/>
      <c r="V1039" s="31"/>
      <c r="W1039" s="31"/>
      <c r="X1039" s="31"/>
      <c r="Y1039" s="31"/>
      <c r="Z1039" s="31"/>
      <c r="AA1039" s="31"/>
      <c r="AB1039" s="31"/>
      <c r="AC1039" s="31"/>
      <c r="AD1039" s="31"/>
      <c r="AE1039" s="31"/>
      <c r="AF1039" s="31"/>
      <c r="AG1039" s="31"/>
      <c r="AH1039" s="31"/>
      <c r="AI1039" s="31"/>
    </row>
    <row r="1040" spans="1:35">
      <c r="A1040" s="31"/>
      <c r="B1040" s="31"/>
      <c r="C1040" s="31"/>
      <c r="D1040" s="31"/>
      <c r="E1040" s="31"/>
      <c r="F1040" s="31"/>
      <c r="G1040" s="31"/>
      <c r="H1040" s="31"/>
      <c r="I1040" s="97"/>
      <c r="J1040" s="31"/>
      <c r="K1040" s="31"/>
      <c r="L1040" s="31"/>
      <c r="M1040" s="31"/>
      <c r="N1040" s="31"/>
      <c r="O1040" s="31"/>
      <c r="P1040" s="31"/>
      <c r="Q1040" s="31"/>
      <c r="S1040" s="31"/>
      <c r="T1040" s="31"/>
      <c r="U1040" s="31"/>
      <c r="V1040" s="31"/>
      <c r="W1040" s="31"/>
      <c r="X1040" s="31"/>
      <c r="Y1040" s="31"/>
      <c r="Z1040" s="31"/>
      <c r="AA1040" s="31"/>
      <c r="AB1040" s="31"/>
      <c r="AC1040" s="31"/>
      <c r="AD1040" s="31"/>
      <c r="AE1040" s="31"/>
      <c r="AF1040" s="31"/>
      <c r="AG1040" s="31"/>
      <c r="AH1040" s="31"/>
      <c r="AI1040" s="31"/>
    </row>
    <row r="1041" spans="1:35">
      <c r="A1041" s="31"/>
      <c r="B1041" s="31"/>
      <c r="C1041" s="31"/>
      <c r="D1041" s="31"/>
      <c r="E1041" s="31"/>
      <c r="F1041" s="31"/>
      <c r="G1041" s="31"/>
      <c r="H1041" s="31"/>
      <c r="I1041" s="97"/>
      <c r="J1041" s="31"/>
      <c r="K1041" s="31"/>
      <c r="L1041" s="31"/>
      <c r="M1041" s="31"/>
      <c r="N1041" s="31"/>
      <c r="O1041" s="31"/>
      <c r="P1041" s="31"/>
      <c r="Q1041" s="31"/>
      <c r="S1041" s="31"/>
      <c r="T1041" s="31"/>
      <c r="U1041" s="31"/>
      <c r="V1041" s="31"/>
      <c r="W1041" s="31"/>
      <c r="X1041" s="31"/>
      <c r="Y1041" s="31"/>
      <c r="Z1041" s="31"/>
      <c r="AA1041" s="31"/>
      <c r="AB1041" s="31"/>
      <c r="AC1041" s="31"/>
      <c r="AD1041" s="31"/>
      <c r="AE1041" s="31"/>
      <c r="AF1041" s="31"/>
      <c r="AG1041" s="31"/>
      <c r="AH1041" s="31"/>
      <c r="AI1041" s="31"/>
    </row>
    <row r="1042" spans="1:35">
      <c r="A1042" s="31"/>
      <c r="B1042" s="31"/>
      <c r="C1042" s="31"/>
      <c r="D1042" s="31"/>
      <c r="E1042" s="31"/>
      <c r="F1042" s="31"/>
      <c r="G1042" s="31"/>
      <c r="H1042" s="31"/>
      <c r="I1042" s="97"/>
      <c r="J1042" s="31"/>
      <c r="K1042" s="31"/>
      <c r="L1042" s="31"/>
      <c r="M1042" s="31"/>
      <c r="N1042" s="31"/>
      <c r="O1042" s="31"/>
      <c r="P1042" s="31"/>
      <c r="Q1042" s="31"/>
      <c r="S1042" s="31"/>
      <c r="T1042" s="31"/>
      <c r="U1042" s="31"/>
      <c r="V1042" s="31"/>
      <c r="W1042" s="31"/>
      <c r="X1042" s="31"/>
      <c r="Y1042" s="31"/>
      <c r="Z1042" s="31"/>
      <c r="AA1042" s="31"/>
      <c r="AB1042" s="31"/>
      <c r="AC1042" s="31"/>
      <c r="AD1042" s="31"/>
      <c r="AE1042" s="31"/>
      <c r="AF1042" s="31"/>
      <c r="AG1042" s="31"/>
      <c r="AH1042" s="31"/>
      <c r="AI1042" s="31"/>
    </row>
    <row r="1043" spans="1:35">
      <c r="A1043" s="31"/>
      <c r="B1043" s="31"/>
      <c r="C1043" s="31"/>
      <c r="D1043" s="31"/>
      <c r="E1043" s="31"/>
      <c r="F1043" s="31"/>
      <c r="G1043" s="31"/>
      <c r="H1043" s="31"/>
      <c r="I1043" s="97"/>
      <c r="J1043" s="31"/>
      <c r="K1043" s="31"/>
      <c r="L1043" s="31"/>
      <c r="M1043" s="31"/>
      <c r="N1043" s="31"/>
      <c r="O1043" s="31"/>
      <c r="P1043" s="31"/>
      <c r="Q1043" s="31"/>
      <c r="S1043" s="31"/>
      <c r="T1043" s="31"/>
      <c r="U1043" s="31"/>
      <c r="V1043" s="31"/>
      <c r="W1043" s="31"/>
      <c r="X1043" s="31"/>
      <c r="Y1043" s="31"/>
      <c r="Z1043" s="31"/>
      <c r="AA1043" s="31"/>
      <c r="AB1043" s="31"/>
      <c r="AC1043" s="31"/>
      <c r="AD1043" s="31"/>
      <c r="AE1043" s="31"/>
      <c r="AF1043" s="31"/>
      <c r="AG1043" s="31"/>
      <c r="AH1043" s="31"/>
      <c r="AI1043" s="31"/>
    </row>
    <row r="1044" spans="1:35">
      <c r="A1044" s="31"/>
      <c r="B1044" s="31"/>
      <c r="C1044" s="31"/>
      <c r="D1044" s="31"/>
      <c r="E1044" s="31"/>
      <c r="F1044" s="31"/>
      <c r="G1044" s="31"/>
      <c r="H1044" s="31"/>
      <c r="I1044" s="97"/>
      <c r="J1044" s="31"/>
      <c r="K1044" s="31"/>
      <c r="L1044" s="31"/>
      <c r="M1044" s="31"/>
      <c r="N1044" s="31"/>
      <c r="O1044" s="31"/>
      <c r="P1044" s="31"/>
      <c r="Q1044" s="31"/>
      <c r="S1044" s="31"/>
      <c r="T1044" s="31"/>
      <c r="U1044" s="31"/>
      <c r="V1044" s="31"/>
      <c r="W1044" s="31"/>
      <c r="X1044" s="31"/>
      <c r="Y1044" s="31"/>
      <c r="Z1044" s="31"/>
      <c r="AA1044" s="31"/>
      <c r="AB1044" s="31"/>
      <c r="AC1044" s="31"/>
      <c r="AD1044" s="31"/>
      <c r="AE1044" s="31"/>
      <c r="AF1044" s="31"/>
      <c r="AG1044" s="31"/>
      <c r="AH1044" s="31"/>
      <c r="AI1044" s="31"/>
    </row>
    <row r="1045" spans="1:35">
      <c r="A1045" s="31"/>
      <c r="B1045" s="31"/>
      <c r="C1045" s="31"/>
      <c r="D1045" s="31"/>
      <c r="E1045" s="31"/>
      <c r="F1045" s="31"/>
      <c r="G1045" s="31"/>
      <c r="H1045" s="31"/>
      <c r="I1045" s="97"/>
      <c r="J1045" s="31"/>
      <c r="K1045" s="31"/>
      <c r="L1045" s="31"/>
      <c r="M1045" s="31"/>
      <c r="N1045" s="31"/>
      <c r="O1045" s="31"/>
      <c r="P1045" s="31"/>
      <c r="Q1045" s="31"/>
      <c r="S1045" s="31"/>
      <c r="T1045" s="31"/>
      <c r="U1045" s="31"/>
      <c r="V1045" s="31"/>
      <c r="W1045" s="31"/>
      <c r="X1045" s="31"/>
      <c r="Y1045" s="31"/>
      <c r="Z1045" s="31"/>
      <c r="AA1045" s="31"/>
      <c r="AB1045" s="31"/>
      <c r="AC1045" s="31"/>
      <c r="AD1045" s="31"/>
      <c r="AE1045" s="31"/>
      <c r="AF1045" s="31"/>
      <c r="AG1045" s="31"/>
      <c r="AH1045" s="31"/>
      <c r="AI1045" s="31"/>
    </row>
    <row r="1046" spans="1:35">
      <c r="A1046" s="31"/>
      <c r="B1046" s="31"/>
      <c r="C1046" s="31"/>
      <c r="D1046" s="31"/>
      <c r="E1046" s="31"/>
      <c r="F1046" s="31"/>
      <c r="G1046" s="31"/>
      <c r="H1046" s="31"/>
      <c r="I1046" s="97"/>
      <c r="J1046" s="31"/>
      <c r="K1046" s="31"/>
      <c r="L1046" s="31"/>
      <c r="M1046" s="31"/>
      <c r="N1046" s="31"/>
      <c r="O1046" s="31"/>
      <c r="P1046" s="31"/>
      <c r="Q1046" s="31"/>
      <c r="S1046" s="31"/>
      <c r="T1046" s="31"/>
      <c r="U1046" s="31"/>
      <c r="V1046" s="31"/>
      <c r="W1046" s="31"/>
      <c r="X1046" s="31"/>
      <c r="Y1046" s="31"/>
      <c r="Z1046" s="31"/>
      <c r="AA1046" s="31"/>
      <c r="AB1046" s="31"/>
      <c r="AC1046" s="31"/>
      <c r="AD1046" s="31"/>
      <c r="AE1046" s="31"/>
      <c r="AF1046" s="31"/>
      <c r="AG1046" s="31"/>
      <c r="AH1046" s="31"/>
      <c r="AI1046" s="31"/>
    </row>
    <row r="1047" spans="1:35">
      <c r="A1047" s="31"/>
      <c r="B1047" s="31"/>
      <c r="C1047" s="31"/>
      <c r="D1047" s="31"/>
      <c r="E1047" s="31"/>
      <c r="F1047" s="31"/>
      <c r="G1047" s="31"/>
      <c r="H1047" s="31"/>
      <c r="I1047" s="97"/>
      <c r="J1047" s="31"/>
      <c r="K1047" s="31"/>
      <c r="L1047" s="31"/>
      <c r="M1047" s="31"/>
      <c r="N1047" s="31"/>
      <c r="O1047" s="31"/>
      <c r="P1047" s="31"/>
      <c r="Q1047" s="31"/>
      <c r="S1047" s="31"/>
      <c r="T1047" s="31"/>
      <c r="U1047" s="31"/>
      <c r="V1047" s="31"/>
      <c r="W1047" s="31"/>
      <c r="X1047" s="31"/>
      <c r="Y1047" s="31"/>
      <c r="Z1047" s="31"/>
      <c r="AA1047" s="31"/>
      <c r="AB1047" s="31"/>
      <c r="AC1047" s="31"/>
      <c r="AD1047" s="31"/>
      <c r="AE1047" s="31"/>
      <c r="AF1047" s="31"/>
      <c r="AG1047" s="31"/>
      <c r="AH1047" s="31"/>
      <c r="AI1047" s="31"/>
    </row>
    <row r="1048" spans="1:35">
      <c r="A1048" s="31"/>
      <c r="B1048" s="31"/>
      <c r="C1048" s="31"/>
      <c r="D1048" s="31"/>
      <c r="E1048" s="31"/>
      <c r="F1048" s="31"/>
      <c r="G1048" s="31"/>
      <c r="H1048" s="31"/>
      <c r="I1048" s="97"/>
      <c r="J1048" s="31"/>
      <c r="K1048" s="31"/>
      <c r="L1048" s="31"/>
      <c r="M1048" s="31"/>
      <c r="N1048" s="31"/>
      <c r="O1048" s="31"/>
      <c r="P1048" s="31"/>
      <c r="Q1048" s="31"/>
      <c r="S1048" s="31"/>
      <c r="T1048" s="31"/>
      <c r="U1048" s="31"/>
      <c r="V1048" s="31"/>
      <c r="W1048" s="31"/>
      <c r="X1048" s="31"/>
      <c r="Y1048" s="31"/>
      <c r="Z1048" s="31"/>
      <c r="AA1048" s="31"/>
      <c r="AB1048" s="31"/>
      <c r="AC1048" s="31"/>
      <c r="AD1048" s="31"/>
      <c r="AE1048" s="31"/>
      <c r="AF1048" s="31"/>
      <c r="AG1048" s="31"/>
      <c r="AH1048" s="31"/>
      <c r="AI1048" s="31"/>
    </row>
    <row r="1049" spans="1:35">
      <c r="A1049" s="31"/>
      <c r="B1049" s="31"/>
      <c r="C1049" s="31"/>
      <c r="D1049" s="31"/>
      <c r="E1049" s="31"/>
      <c r="F1049" s="31"/>
      <c r="G1049" s="31"/>
      <c r="H1049" s="31"/>
      <c r="I1049" s="97"/>
      <c r="J1049" s="31"/>
      <c r="K1049" s="31"/>
      <c r="L1049" s="31"/>
      <c r="M1049" s="31"/>
      <c r="N1049" s="31"/>
      <c r="O1049" s="31"/>
      <c r="P1049" s="31"/>
      <c r="Q1049" s="31"/>
      <c r="S1049" s="31"/>
      <c r="T1049" s="31"/>
      <c r="U1049" s="31"/>
      <c r="V1049" s="31"/>
      <c r="W1049" s="31"/>
      <c r="X1049" s="31"/>
      <c r="Y1049" s="31"/>
      <c r="Z1049" s="31"/>
      <c r="AA1049" s="31"/>
      <c r="AB1049" s="31"/>
      <c r="AC1049" s="31"/>
      <c r="AD1049" s="31"/>
      <c r="AE1049" s="31"/>
      <c r="AF1049" s="31"/>
      <c r="AG1049" s="31"/>
      <c r="AH1049" s="31"/>
      <c r="AI1049" s="31"/>
    </row>
    <row r="1050" spans="1:35">
      <c r="A1050" s="31"/>
      <c r="B1050" s="31"/>
      <c r="C1050" s="31"/>
      <c r="D1050" s="31"/>
      <c r="E1050" s="31"/>
      <c r="F1050" s="31"/>
      <c r="G1050" s="31"/>
      <c r="H1050" s="31"/>
      <c r="I1050" s="97"/>
      <c r="J1050" s="31"/>
      <c r="K1050" s="31"/>
      <c r="L1050" s="31"/>
      <c r="M1050" s="31"/>
      <c r="N1050" s="31"/>
      <c r="O1050" s="31"/>
      <c r="P1050" s="31"/>
      <c r="Q1050" s="31"/>
      <c r="S1050" s="31"/>
      <c r="T1050" s="31"/>
      <c r="U1050" s="31"/>
      <c r="V1050" s="31"/>
      <c r="W1050" s="31"/>
      <c r="X1050" s="31"/>
      <c r="Y1050" s="31"/>
      <c r="Z1050" s="31"/>
      <c r="AA1050" s="31"/>
      <c r="AB1050" s="31"/>
      <c r="AC1050" s="31"/>
      <c r="AD1050" s="31"/>
      <c r="AE1050" s="31"/>
      <c r="AF1050" s="31"/>
      <c r="AG1050" s="31"/>
      <c r="AH1050" s="31"/>
      <c r="AI1050" s="31"/>
    </row>
    <row r="1051" spans="1:35">
      <c r="A1051" s="31"/>
      <c r="B1051" s="31"/>
      <c r="C1051" s="31"/>
      <c r="D1051" s="31"/>
      <c r="E1051" s="31"/>
      <c r="F1051" s="31"/>
      <c r="G1051" s="31"/>
      <c r="H1051" s="31"/>
      <c r="I1051" s="97"/>
      <c r="J1051" s="31"/>
      <c r="K1051" s="31"/>
      <c r="L1051" s="31"/>
      <c r="M1051" s="31"/>
      <c r="N1051" s="31"/>
      <c r="O1051" s="31"/>
      <c r="P1051" s="31"/>
      <c r="Q1051" s="31"/>
      <c r="S1051" s="31"/>
      <c r="T1051" s="31"/>
      <c r="U1051" s="31"/>
      <c r="V1051" s="31"/>
      <c r="W1051" s="31"/>
      <c r="X1051" s="31"/>
      <c r="Y1051" s="31"/>
      <c r="Z1051" s="31"/>
      <c r="AA1051" s="31"/>
      <c r="AB1051" s="31"/>
      <c r="AC1051" s="31"/>
      <c r="AD1051" s="31"/>
      <c r="AE1051" s="31"/>
      <c r="AF1051" s="31"/>
      <c r="AG1051" s="31"/>
      <c r="AH1051" s="31"/>
      <c r="AI1051" s="31"/>
    </row>
    <row r="1052" spans="1:35">
      <c r="A1052" s="31"/>
      <c r="B1052" s="31"/>
      <c r="C1052" s="31"/>
      <c r="D1052" s="31"/>
      <c r="E1052" s="31"/>
      <c r="F1052" s="31"/>
      <c r="G1052" s="31"/>
      <c r="H1052" s="31"/>
      <c r="I1052" s="97"/>
      <c r="J1052" s="31"/>
      <c r="K1052" s="31"/>
      <c r="L1052" s="31"/>
      <c r="M1052" s="31"/>
      <c r="N1052" s="31"/>
      <c r="O1052" s="31"/>
      <c r="P1052" s="31"/>
      <c r="Q1052" s="31"/>
      <c r="S1052" s="31"/>
      <c r="T1052" s="31"/>
      <c r="U1052" s="31"/>
      <c r="V1052" s="31"/>
      <c r="W1052" s="31"/>
      <c r="X1052" s="31"/>
      <c r="Y1052" s="31"/>
      <c r="Z1052" s="31"/>
      <c r="AA1052" s="31"/>
      <c r="AB1052" s="31"/>
      <c r="AC1052" s="31"/>
      <c r="AD1052" s="31"/>
      <c r="AE1052" s="31"/>
      <c r="AF1052" s="31"/>
      <c r="AG1052" s="31"/>
      <c r="AH1052" s="31"/>
      <c r="AI1052" s="31"/>
    </row>
    <row r="1053" spans="1:35">
      <c r="A1053" s="31"/>
      <c r="B1053" s="31"/>
      <c r="C1053" s="31"/>
      <c r="D1053" s="31"/>
      <c r="E1053" s="31"/>
      <c r="F1053" s="31"/>
      <c r="G1053" s="31"/>
      <c r="H1053" s="31"/>
      <c r="I1053" s="97"/>
      <c r="J1053" s="31"/>
      <c r="K1053" s="31"/>
      <c r="L1053" s="31"/>
      <c r="M1053" s="31"/>
      <c r="N1053" s="31"/>
      <c r="O1053" s="31"/>
      <c r="P1053" s="31"/>
      <c r="Q1053" s="31"/>
      <c r="S1053" s="31"/>
      <c r="T1053" s="31"/>
      <c r="U1053" s="31"/>
      <c r="V1053" s="31"/>
      <c r="W1053" s="31"/>
      <c r="X1053" s="31"/>
      <c r="Y1053" s="31"/>
      <c r="Z1053" s="31"/>
      <c r="AA1053" s="31"/>
      <c r="AB1053" s="31"/>
      <c r="AC1053" s="31"/>
      <c r="AD1053" s="31"/>
      <c r="AE1053" s="31"/>
      <c r="AF1053" s="31"/>
      <c r="AG1053" s="31"/>
      <c r="AH1053" s="31"/>
      <c r="AI1053" s="31"/>
    </row>
    <row r="1054" spans="1:35">
      <c r="A1054" s="31"/>
      <c r="B1054" s="31"/>
      <c r="C1054" s="31"/>
      <c r="D1054" s="31"/>
      <c r="E1054" s="31"/>
      <c r="F1054" s="31"/>
      <c r="G1054" s="31"/>
      <c r="H1054" s="31"/>
      <c r="I1054" s="97"/>
      <c r="J1054" s="31"/>
      <c r="K1054" s="31"/>
      <c r="L1054" s="31"/>
      <c r="M1054" s="31"/>
      <c r="N1054" s="31"/>
      <c r="O1054" s="31"/>
      <c r="P1054" s="31"/>
      <c r="Q1054" s="31"/>
      <c r="S1054" s="31"/>
      <c r="T1054" s="31"/>
      <c r="U1054" s="31"/>
      <c r="V1054" s="31"/>
      <c r="W1054" s="31"/>
      <c r="X1054" s="31"/>
      <c r="Y1054" s="31"/>
      <c r="Z1054" s="31"/>
      <c r="AA1054" s="31"/>
      <c r="AB1054" s="31"/>
      <c r="AC1054" s="31"/>
      <c r="AD1054" s="31"/>
      <c r="AE1054" s="31"/>
      <c r="AF1054" s="31"/>
      <c r="AG1054" s="31"/>
      <c r="AH1054" s="31"/>
      <c r="AI1054" s="31"/>
    </row>
    <row r="1055" spans="1:35">
      <c r="A1055" s="31"/>
      <c r="B1055" s="31"/>
      <c r="C1055" s="31"/>
      <c r="D1055" s="31"/>
      <c r="E1055" s="31"/>
      <c r="F1055" s="31"/>
      <c r="G1055" s="31"/>
      <c r="H1055" s="31"/>
      <c r="I1055" s="97"/>
      <c r="J1055" s="31"/>
      <c r="K1055" s="31"/>
      <c r="L1055" s="31"/>
      <c r="M1055" s="31"/>
      <c r="N1055" s="31"/>
      <c r="O1055" s="31"/>
      <c r="P1055" s="31"/>
      <c r="Q1055" s="31"/>
      <c r="S1055" s="31"/>
      <c r="T1055" s="31"/>
      <c r="U1055" s="31"/>
      <c r="V1055" s="31"/>
      <c r="W1055" s="31"/>
      <c r="X1055" s="31"/>
      <c r="Y1055" s="31"/>
      <c r="Z1055" s="31"/>
      <c r="AA1055" s="31"/>
      <c r="AB1055" s="31"/>
      <c r="AC1055" s="31"/>
      <c r="AD1055" s="31"/>
      <c r="AE1055" s="31"/>
      <c r="AF1055" s="31"/>
      <c r="AG1055" s="31"/>
      <c r="AH1055" s="31"/>
      <c r="AI1055" s="31"/>
    </row>
    <row r="1056" spans="1:35">
      <c r="A1056" s="31"/>
      <c r="B1056" s="31"/>
      <c r="C1056" s="31"/>
      <c r="D1056" s="31"/>
      <c r="E1056" s="31"/>
      <c r="F1056" s="31"/>
      <c r="G1056" s="31"/>
      <c r="H1056" s="31"/>
      <c r="I1056" s="97"/>
      <c r="J1056" s="31"/>
      <c r="K1056" s="31"/>
      <c r="L1056" s="31"/>
      <c r="M1056" s="31"/>
      <c r="N1056" s="31"/>
      <c r="O1056" s="31"/>
      <c r="P1056" s="31"/>
      <c r="Q1056" s="31"/>
      <c r="S1056" s="31"/>
      <c r="T1056" s="31"/>
      <c r="U1056" s="31"/>
      <c r="V1056" s="31"/>
      <c r="W1056" s="31"/>
      <c r="X1056" s="31"/>
      <c r="Y1056" s="31"/>
      <c r="Z1056" s="31"/>
      <c r="AA1056" s="31"/>
      <c r="AB1056" s="31"/>
      <c r="AC1056" s="31"/>
      <c r="AD1056" s="31"/>
      <c r="AE1056" s="31"/>
      <c r="AF1056" s="31"/>
      <c r="AG1056" s="31"/>
      <c r="AH1056" s="31"/>
      <c r="AI1056" s="31"/>
    </row>
    <row r="1057" spans="1:35">
      <c r="A1057" s="31"/>
      <c r="B1057" s="31"/>
      <c r="C1057" s="31"/>
      <c r="D1057" s="31"/>
      <c r="E1057" s="31"/>
      <c r="F1057" s="31"/>
      <c r="G1057" s="31"/>
      <c r="H1057" s="31"/>
      <c r="I1057" s="97"/>
      <c r="J1057" s="31"/>
      <c r="K1057" s="31"/>
      <c r="L1057" s="31"/>
      <c r="M1057" s="31"/>
      <c r="N1057" s="31"/>
      <c r="O1057" s="31"/>
      <c r="P1057" s="31"/>
      <c r="Q1057" s="31"/>
      <c r="S1057" s="31"/>
      <c r="T1057" s="31"/>
      <c r="U1057" s="31"/>
      <c r="V1057" s="31"/>
      <c r="W1057" s="31"/>
      <c r="X1057" s="31"/>
      <c r="Y1057" s="31"/>
      <c r="Z1057" s="31"/>
      <c r="AA1057" s="31"/>
      <c r="AB1057" s="31"/>
      <c r="AC1057" s="31"/>
      <c r="AD1057" s="31"/>
      <c r="AE1057" s="31"/>
      <c r="AF1057" s="31"/>
      <c r="AG1057" s="31"/>
      <c r="AH1057" s="31"/>
      <c r="AI1057" s="31"/>
    </row>
    <row r="1058" spans="1:35">
      <c r="A1058" s="31"/>
      <c r="B1058" s="31"/>
      <c r="C1058" s="31"/>
      <c r="D1058" s="31"/>
      <c r="E1058" s="31"/>
      <c r="F1058" s="31"/>
      <c r="G1058" s="31"/>
      <c r="H1058" s="31"/>
      <c r="I1058" s="97"/>
      <c r="J1058" s="31"/>
      <c r="K1058" s="31"/>
      <c r="L1058" s="31"/>
      <c r="M1058" s="31"/>
      <c r="N1058" s="31"/>
      <c r="O1058" s="31"/>
      <c r="P1058" s="31"/>
      <c r="Q1058" s="31"/>
      <c r="S1058" s="31"/>
      <c r="T1058" s="31"/>
      <c r="U1058" s="31"/>
      <c r="V1058" s="31"/>
      <c r="W1058" s="31"/>
      <c r="X1058" s="31"/>
      <c r="Y1058" s="31"/>
      <c r="Z1058" s="31"/>
      <c r="AA1058" s="31"/>
      <c r="AB1058" s="31"/>
      <c r="AC1058" s="31"/>
      <c r="AD1058" s="31"/>
      <c r="AE1058" s="31"/>
      <c r="AF1058" s="31"/>
      <c r="AG1058" s="31"/>
      <c r="AH1058" s="31"/>
      <c r="AI1058" s="31"/>
    </row>
    <row r="1059" spans="1:35">
      <c r="A1059" s="31"/>
      <c r="B1059" s="31"/>
      <c r="C1059" s="31"/>
      <c r="D1059" s="31"/>
      <c r="E1059" s="31"/>
      <c r="F1059" s="31"/>
      <c r="G1059" s="31"/>
      <c r="H1059" s="31"/>
      <c r="I1059" s="97"/>
      <c r="J1059" s="31"/>
      <c r="K1059" s="31"/>
      <c r="L1059" s="31"/>
      <c r="M1059" s="31"/>
      <c r="N1059" s="31"/>
      <c r="O1059" s="31"/>
      <c r="P1059" s="31"/>
      <c r="Q1059" s="31"/>
      <c r="S1059" s="31"/>
      <c r="T1059" s="31"/>
      <c r="U1059" s="31"/>
      <c r="V1059" s="31"/>
      <c r="W1059" s="31"/>
      <c r="X1059" s="31"/>
      <c r="Y1059" s="31"/>
      <c r="Z1059" s="31"/>
      <c r="AA1059" s="31"/>
      <c r="AB1059" s="31"/>
      <c r="AC1059" s="31"/>
      <c r="AD1059" s="31"/>
      <c r="AE1059" s="31"/>
      <c r="AF1059" s="31"/>
      <c r="AG1059" s="31"/>
      <c r="AH1059" s="31"/>
      <c r="AI1059" s="31"/>
    </row>
    <row r="1060" spans="1:35">
      <c r="A1060" s="31"/>
      <c r="B1060" s="31"/>
      <c r="C1060" s="31"/>
      <c r="D1060" s="31"/>
      <c r="E1060" s="31"/>
      <c r="F1060" s="31"/>
      <c r="G1060" s="31"/>
      <c r="H1060" s="31"/>
      <c r="I1060" s="97"/>
      <c r="J1060" s="31"/>
      <c r="K1060" s="31"/>
      <c r="L1060" s="31"/>
      <c r="M1060" s="31"/>
      <c r="N1060" s="31"/>
      <c r="O1060" s="31"/>
      <c r="P1060" s="31"/>
      <c r="Q1060" s="31"/>
      <c r="S1060" s="31"/>
      <c r="T1060" s="31"/>
      <c r="U1060" s="31"/>
      <c r="V1060" s="31"/>
      <c r="W1060" s="31"/>
      <c r="X1060" s="31"/>
      <c r="Y1060" s="31"/>
      <c r="Z1060" s="31"/>
      <c r="AA1060" s="31"/>
      <c r="AB1060" s="31"/>
      <c r="AC1060" s="31"/>
      <c r="AD1060" s="31"/>
      <c r="AE1060" s="31"/>
      <c r="AF1060" s="31"/>
      <c r="AG1060" s="31"/>
      <c r="AH1060" s="31"/>
      <c r="AI1060" s="31"/>
    </row>
    <row r="1061" spans="1:35">
      <c r="A1061" s="31"/>
      <c r="B1061" s="31"/>
      <c r="C1061" s="31"/>
      <c r="D1061" s="31"/>
      <c r="E1061" s="31"/>
      <c r="F1061" s="31"/>
      <c r="G1061" s="31"/>
      <c r="H1061" s="31"/>
      <c r="I1061" s="97"/>
      <c r="J1061" s="31"/>
      <c r="K1061" s="31"/>
      <c r="L1061" s="31"/>
      <c r="M1061" s="31"/>
      <c r="N1061" s="31"/>
      <c r="O1061" s="31"/>
      <c r="P1061" s="31"/>
      <c r="Q1061" s="31"/>
      <c r="S1061" s="31"/>
      <c r="T1061" s="31"/>
      <c r="U1061" s="31"/>
      <c r="V1061" s="31"/>
      <c r="W1061" s="31"/>
      <c r="X1061" s="31"/>
      <c r="Y1061" s="31"/>
      <c r="Z1061" s="31"/>
      <c r="AA1061" s="31"/>
      <c r="AB1061" s="31"/>
      <c r="AC1061" s="31"/>
      <c r="AD1061" s="31"/>
      <c r="AE1061" s="31"/>
      <c r="AF1061" s="31"/>
      <c r="AG1061" s="31"/>
      <c r="AH1061" s="31"/>
      <c r="AI1061" s="31"/>
    </row>
    <row r="1062" spans="1:35">
      <c r="A1062" s="31"/>
      <c r="B1062" s="31"/>
      <c r="C1062" s="31"/>
      <c r="D1062" s="31"/>
      <c r="E1062" s="31"/>
      <c r="F1062" s="31"/>
      <c r="G1062" s="31"/>
      <c r="H1062" s="31"/>
      <c r="I1062" s="97"/>
      <c r="J1062" s="31"/>
      <c r="K1062" s="31"/>
      <c r="L1062" s="31"/>
      <c r="M1062" s="31"/>
      <c r="N1062" s="31"/>
      <c r="O1062" s="31"/>
      <c r="P1062" s="31"/>
      <c r="Q1062" s="31"/>
      <c r="S1062" s="31"/>
      <c r="T1062" s="31"/>
      <c r="U1062" s="31"/>
      <c r="V1062" s="31"/>
      <c r="W1062" s="31"/>
      <c r="X1062" s="31"/>
      <c r="Y1062" s="31"/>
      <c r="Z1062" s="31"/>
      <c r="AA1062" s="31"/>
      <c r="AB1062" s="31"/>
      <c r="AC1062" s="31"/>
      <c r="AD1062" s="31"/>
      <c r="AE1062" s="31"/>
      <c r="AF1062" s="31"/>
      <c r="AG1062" s="31"/>
      <c r="AH1062" s="31"/>
      <c r="AI1062" s="31"/>
    </row>
    <row r="1063" spans="1:35">
      <c r="A1063" s="31"/>
      <c r="B1063" s="31"/>
      <c r="C1063" s="31"/>
      <c r="D1063" s="31"/>
      <c r="E1063" s="31"/>
      <c r="F1063" s="31"/>
      <c r="G1063" s="31"/>
      <c r="H1063" s="31"/>
      <c r="I1063" s="97"/>
      <c r="J1063" s="31"/>
      <c r="K1063" s="31"/>
      <c r="L1063" s="31"/>
      <c r="M1063" s="31"/>
      <c r="N1063" s="31"/>
      <c r="O1063" s="31"/>
      <c r="P1063" s="31"/>
      <c r="Q1063" s="31"/>
      <c r="S1063" s="31"/>
      <c r="T1063" s="31"/>
      <c r="U1063" s="31"/>
      <c r="V1063" s="31"/>
      <c r="W1063" s="31"/>
      <c r="X1063" s="31"/>
      <c r="Y1063" s="31"/>
      <c r="Z1063" s="31"/>
      <c r="AA1063" s="31"/>
      <c r="AB1063" s="31"/>
      <c r="AC1063" s="31"/>
      <c r="AD1063" s="31"/>
      <c r="AE1063" s="31"/>
      <c r="AF1063" s="31"/>
      <c r="AG1063" s="31"/>
      <c r="AH1063" s="31"/>
      <c r="AI1063" s="31"/>
    </row>
    <row r="1064" spans="1:35">
      <c r="A1064" s="31"/>
      <c r="B1064" s="31"/>
      <c r="C1064" s="31"/>
      <c r="D1064" s="31"/>
      <c r="E1064" s="31"/>
      <c r="F1064" s="31"/>
      <c r="G1064" s="31"/>
      <c r="H1064" s="31"/>
      <c r="I1064" s="97"/>
      <c r="J1064" s="31"/>
      <c r="K1064" s="31"/>
      <c r="L1064" s="31"/>
      <c r="M1064" s="31"/>
      <c r="N1064" s="31"/>
      <c r="O1064" s="31"/>
      <c r="P1064" s="31"/>
      <c r="Q1064" s="31"/>
      <c r="S1064" s="31"/>
      <c r="T1064" s="31"/>
      <c r="U1064" s="31"/>
      <c r="V1064" s="31"/>
      <c r="W1064" s="31"/>
      <c r="X1064" s="31"/>
      <c r="Y1064" s="31"/>
      <c r="Z1064" s="31"/>
      <c r="AA1064" s="31"/>
      <c r="AB1064" s="31"/>
      <c r="AC1064" s="31"/>
      <c r="AD1064" s="31"/>
      <c r="AE1064" s="31"/>
      <c r="AF1064" s="31"/>
      <c r="AG1064" s="31"/>
      <c r="AH1064" s="31"/>
      <c r="AI1064" s="31"/>
    </row>
    <row r="1065" spans="1:35">
      <c r="A1065" s="31"/>
      <c r="B1065" s="31"/>
      <c r="C1065" s="31"/>
      <c r="D1065" s="31"/>
      <c r="E1065" s="31"/>
      <c r="F1065" s="31"/>
      <c r="G1065" s="31"/>
      <c r="H1065" s="31"/>
      <c r="I1065" s="97"/>
      <c r="J1065" s="31"/>
      <c r="K1065" s="31"/>
      <c r="L1065" s="31"/>
      <c r="M1065" s="31"/>
      <c r="N1065" s="31"/>
      <c r="O1065" s="31"/>
      <c r="P1065" s="31"/>
      <c r="Q1065" s="31"/>
      <c r="S1065" s="31"/>
      <c r="T1065" s="31"/>
      <c r="U1065" s="31"/>
      <c r="V1065" s="31"/>
      <c r="W1065" s="31"/>
      <c r="X1065" s="31"/>
      <c r="Y1065" s="31"/>
      <c r="Z1065" s="31"/>
      <c r="AA1065" s="31"/>
      <c r="AB1065" s="31"/>
      <c r="AC1065" s="31"/>
      <c r="AD1065" s="31"/>
      <c r="AE1065" s="31"/>
      <c r="AF1065" s="31"/>
      <c r="AG1065" s="31"/>
      <c r="AH1065" s="31"/>
      <c r="AI1065" s="31"/>
    </row>
    <row r="1066" spans="1:35">
      <c r="A1066" s="31"/>
      <c r="B1066" s="31"/>
      <c r="C1066" s="31"/>
      <c r="D1066" s="31"/>
      <c r="E1066" s="31"/>
      <c r="F1066" s="31"/>
      <c r="G1066" s="31"/>
      <c r="H1066" s="31"/>
      <c r="I1066" s="97"/>
      <c r="J1066" s="31"/>
      <c r="K1066" s="31"/>
      <c r="L1066" s="31"/>
      <c r="M1066" s="31"/>
      <c r="N1066" s="31"/>
      <c r="O1066" s="31"/>
      <c r="P1066" s="31"/>
      <c r="Q1066" s="31"/>
      <c r="S1066" s="31"/>
      <c r="T1066" s="31"/>
      <c r="U1066" s="31"/>
      <c r="V1066" s="31"/>
      <c r="W1066" s="31"/>
      <c r="X1066" s="31"/>
      <c r="Y1066" s="31"/>
      <c r="Z1066" s="31"/>
      <c r="AA1066" s="31"/>
      <c r="AB1066" s="31"/>
      <c r="AC1066" s="31"/>
      <c r="AD1066" s="31"/>
      <c r="AE1066" s="31"/>
      <c r="AF1066" s="31"/>
      <c r="AG1066" s="31"/>
      <c r="AH1066" s="31"/>
      <c r="AI1066" s="31"/>
    </row>
    <row r="1067" spans="1:35">
      <c r="A1067" s="31"/>
      <c r="B1067" s="31"/>
      <c r="C1067" s="31"/>
      <c r="D1067" s="31"/>
      <c r="E1067" s="31"/>
      <c r="F1067" s="31"/>
      <c r="G1067" s="31"/>
      <c r="H1067" s="31"/>
      <c r="I1067" s="97"/>
      <c r="J1067" s="31"/>
      <c r="K1067" s="31"/>
      <c r="L1067" s="31"/>
      <c r="M1067" s="31"/>
      <c r="N1067" s="31"/>
      <c r="O1067" s="31"/>
      <c r="P1067" s="31"/>
      <c r="Q1067" s="31"/>
      <c r="S1067" s="31"/>
      <c r="T1067" s="31"/>
      <c r="U1067" s="31"/>
      <c r="V1067" s="31"/>
      <c r="W1067" s="31"/>
      <c r="X1067" s="31"/>
      <c r="Y1067" s="31"/>
      <c r="Z1067" s="31"/>
      <c r="AA1067" s="31"/>
      <c r="AB1067" s="31"/>
      <c r="AC1067" s="31"/>
      <c r="AD1067" s="31"/>
      <c r="AE1067" s="31"/>
      <c r="AF1067" s="31"/>
      <c r="AG1067" s="31"/>
      <c r="AH1067" s="31"/>
      <c r="AI1067" s="31"/>
    </row>
    <row r="1068" spans="1:35">
      <c r="A1068" s="31"/>
      <c r="B1068" s="31"/>
      <c r="C1068" s="31"/>
      <c r="D1068" s="31"/>
      <c r="E1068" s="31"/>
      <c r="F1068" s="31"/>
      <c r="G1068" s="31"/>
      <c r="H1068" s="31"/>
      <c r="I1068" s="97"/>
      <c r="J1068" s="31"/>
      <c r="K1068" s="31"/>
      <c r="L1068" s="31"/>
      <c r="M1068" s="31"/>
      <c r="N1068" s="31"/>
      <c r="O1068" s="31"/>
      <c r="P1068" s="31"/>
      <c r="Q1068" s="31"/>
      <c r="S1068" s="31"/>
      <c r="T1068" s="31"/>
      <c r="U1068" s="31"/>
      <c r="V1068" s="31"/>
      <c r="W1068" s="31"/>
      <c r="X1068" s="31"/>
      <c r="Y1068" s="31"/>
      <c r="Z1068" s="31"/>
      <c r="AA1068" s="31"/>
      <c r="AB1068" s="31"/>
      <c r="AC1068" s="31"/>
      <c r="AD1068" s="31"/>
      <c r="AE1068" s="31"/>
      <c r="AF1068" s="31"/>
      <c r="AG1068" s="31"/>
      <c r="AH1068" s="31"/>
      <c r="AI1068" s="31"/>
    </row>
    <row r="1069" spans="1:35">
      <c r="A1069" s="31"/>
      <c r="B1069" s="31"/>
      <c r="C1069" s="31"/>
      <c r="D1069" s="31"/>
      <c r="E1069" s="31"/>
      <c r="F1069" s="31"/>
      <c r="G1069" s="31"/>
      <c r="H1069" s="31"/>
      <c r="I1069" s="97"/>
      <c r="J1069" s="31"/>
      <c r="K1069" s="31"/>
      <c r="L1069" s="31"/>
      <c r="M1069" s="31"/>
      <c r="N1069" s="31"/>
      <c r="O1069" s="31"/>
      <c r="P1069" s="31"/>
      <c r="Q1069" s="31"/>
      <c r="S1069" s="31"/>
      <c r="T1069" s="31"/>
      <c r="U1069" s="31"/>
      <c r="V1069" s="31"/>
      <c r="W1069" s="31"/>
      <c r="X1069" s="31"/>
      <c r="Y1069" s="31"/>
      <c r="Z1069" s="31"/>
      <c r="AA1069" s="31"/>
      <c r="AB1069" s="31"/>
      <c r="AC1069" s="31"/>
      <c r="AD1069" s="31"/>
      <c r="AE1069" s="31"/>
      <c r="AF1069" s="31"/>
      <c r="AG1069" s="31"/>
      <c r="AH1069" s="31"/>
      <c r="AI1069" s="31"/>
    </row>
    <row r="1070" spans="1:35">
      <c r="A1070" s="31"/>
      <c r="B1070" s="31"/>
      <c r="C1070" s="31"/>
      <c r="D1070" s="31"/>
      <c r="E1070" s="31"/>
      <c r="F1070" s="31"/>
      <c r="G1070" s="31"/>
      <c r="H1070" s="31"/>
      <c r="I1070" s="97"/>
      <c r="J1070" s="31"/>
      <c r="K1070" s="31"/>
      <c r="L1070" s="31"/>
      <c r="M1070" s="31"/>
      <c r="N1070" s="31"/>
      <c r="O1070" s="31"/>
      <c r="P1070" s="31"/>
      <c r="Q1070" s="31"/>
      <c r="S1070" s="31"/>
      <c r="T1070" s="31"/>
      <c r="U1070" s="31"/>
      <c r="V1070" s="31"/>
      <c r="W1070" s="31"/>
      <c r="X1070" s="31"/>
      <c r="Y1070" s="31"/>
      <c r="Z1070" s="31"/>
      <c r="AA1070" s="31"/>
      <c r="AB1070" s="31"/>
      <c r="AC1070" s="31"/>
      <c r="AD1070" s="31"/>
      <c r="AE1070" s="31"/>
      <c r="AF1070" s="31"/>
      <c r="AG1070" s="31"/>
      <c r="AH1070" s="31"/>
      <c r="AI1070" s="31"/>
    </row>
    <row r="1071" spans="1:35">
      <c r="A1071" s="31"/>
      <c r="B1071" s="31"/>
      <c r="C1071" s="31"/>
      <c r="D1071" s="31"/>
      <c r="E1071" s="31"/>
      <c r="F1071" s="31"/>
      <c r="G1071" s="31"/>
      <c r="H1071" s="31"/>
      <c r="I1071" s="97"/>
      <c r="J1071" s="31"/>
      <c r="K1071" s="31"/>
      <c r="L1071" s="31"/>
      <c r="M1071" s="31"/>
      <c r="N1071" s="31"/>
      <c r="O1071" s="31"/>
      <c r="P1071" s="31"/>
      <c r="Q1071" s="31"/>
      <c r="S1071" s="31"/>
      <c r="T1071" s="31"/>
      <c r="U1071" s="31"/>
      <c r="V1071" s="31"/>
      <c r="W1071" s="31"/>
      <c r="X1071" s="31"/>
      <c r="Y1071" s="31"/>
      <c r="Z1071" s="31"/>
      <c r="AA1071" s="31"/>
      <c r="AB1071" s="31"/>
      <c r="AC1071" s="31"/>
      <c r="AD1071" s="31"/>
      <c r="AE1071" s="31"/>
      <c r="AF1071" s="31"/>
      <c r="AG1071" s="31"/>
      <c r="AH1071" s="31"/>
      <c r="AI1071" s="31"/>
    </row>
    <row r="1072" spans="1:35">
      <c r="A1072" s="31"/>
      <c r="B1072" s="31"/>
      <c r="C1072" s="31"/>
      <c r="D1072" s="31"/>
      <c r="E1072" s="31"/>
      <c r="F1072" s="31"/>
      <c r="G1072" s="31"/>
      <c r="H1072" s="31"/>
      <c r="I1072" s="97"/>
      <c r="J1072" s="31"/>
      <c r="K1072" s="31"/>
      <c r="L1072" s="31"/>
      <c r="M1072" s="31"/>
      <c r="N1072" s="31"/>
      <c r="O1072" s="31"/>
      <c r="P1072" s="31"/>
      <c r="Q1072" s="31"/>
      <c r="S1072" s="31"/>
      <c r="T1072" s="31"/>
      <c r="U1072" s="31"/>
      <c r="V1072" s="31"/>
      <c r="W1072" s="31"/>
      <c r="X1072" s="31"/>
      <c r="Y1072" s="31"/>
      <c r="Z1072" s="31"/>
      <c r="AA1072" s="31"/>
      <c r="AB1072" s="31"/>
      <c r="AC1072" s="31"/>
      <c r="AD1072" s="31"/>
      <c r="AE1072" s="31"/>
      <c r="AF1072" s="31"/>
      <c r="AG1072" s="31"/>
      <c r="AH1072" s="31"/>
      <c r="AI1072" s="31"/>
    </row>
    <row r="1073" spans="1:35">
      <c r="A1073" s="31"/>
      <c r="B1073" s="31"/>
      <c r="C1073" s="31"/>
      <c r="D1073" s="31"/>
      <c r="E1073" s="31"/>
      <c r="F1073" s="31"/>
      <c r="G1073" s="31"/>
      <c r="H1073" s="31"/>
      <c r="I1073" s="97"/>
      <c r="J1073" s="31"/>
      <c r="K1073" s="31"/>
      <c r="L1073" s="31"/>
      <c r="M1073" s="31"/>
      <c r="N1073" s="31"/>
      <c r="O1073" s="31"/>
      <c r="P1073" s="31"/>
      <c r="Q1073" s="31"/>
      <c r="S1073" s="31"/>
      <c r="T1073" s="31"/>
      <c r="U1073" s="31"/>
      <c r="V1073" s="31"/>
      <c r="W1073" s="31"/>
      <c r="X1073" s="31"/>
      <c r="Y1073" s="31"/>
      <c r="Z1073" s="31"/>
      <c r="AA1073" s="31"/>
      <c r="AB1073" s="31"/>
      <c r="AC1073" s="31"/>
      <c r="AD1073" s="31"/>
      <c r="AE1073" s="31"/>
      <c r="AF1073" s="31"/>
      <c r="AG1073" s="31"/>
      <c r="AH1073" s="31"/>
      <c r="AI1073" s="31"/>
    </row>
    <row r="1074" spans="1:35">
      <c r="A1074" s="31"/>
      <c r="B1074" s="31"/>
      <c r="C1074" s="31"/>
      <c r="D1074" s="31"/>
      <c r="E1074" s="31"/>
      <c r="F1074" s="31"/>
      <c r="G1074" s="31"/>
      <c r="H1074" s="31"/>
      <c r="I1074" s="97"/>
      <c r="J1074" s="31"/>
      <c r="K1074" s="31"/>
      <c r="L1074" s="31"/>
      <c r="M1074" s="31"/>
      <c r="N1074" s="31"/>
      <c r="O1074" s="31"/>
      <c r="P1074" s="31"/>
      <c r="Q1074" s="31"/>
      <c r="S1074" s="31"/>
      <c r="T1074" s="31"/>
      <c r="U1074" s="31"/>
      <c r="V1074" s="31"/>
      <c r="W1074" s="31"/>
      <c r="X1074" s="31"/>
      <c r="Y1074" s="31"/>
      <c r="Z1074" s="31"/>
      <c r="AA1074" s="31"/>
      <c r="AB1074" s="31"/>
      <c r="AC1074" s="31"/>
      <c r="AD1074" s="31"/>
      <c r="AE1074" s="31"/>
      <c r="AF1074" s="31"/>
      <c r="AG1074" s="31"/>
      <c r="AH1074" s="31"/>
      <c r="AI1074" s="31"/>
    </row>
    <row r="1075" spans="1:35">
      <c r="A1075" s="31"/>
      <c r="B1075" s="31"/>
      <c r="C1075" s="31"/>
      <c r="D1075" s="31"/>
      <c r="E1075" s="31"/>
      <c r="F1075" s="31"/>
      <c r="G1075" s="31"/>
      <c r="H1075" s="31"/>
      <c r="I1075" s="97"/>
      <c r="J1075" s="31"/>
      <c r="K1075" s="31"/>
      <c r="L1075" s="31"/>
      <c r="M1075" s="31"/>
      <c r="N1075" s="31"/>
      <c r="O1075" s="31"/>
      <c r="P1075" s="31"/>
      <c r="Q1075" s="31"/>
      <c r="S1075" s="31"/>
      <c r="T1075" s="31"/>
      <c r="U1075" s="31"/>
      <c r="V1075" s="31"/>
      <c r="W1075" s="31"/>
      <c r="X1075" s="31"/>
      <c r="Y1075" s="31"/>
      <c r="Z1075" s="31"/>
      <c r="AA1075" s="31"/>
      <c r="AB1075" s="31"/>
      <c r="AC1075" s="31"/>
      <c r="AD1075" s="31"/>
      <c r="AE1075" s="31"/>
      <c r="AF1075" s="31"/>
      <c r="AG1075" s="31"/>
      <c r="AH1075" s="31"/>
      <c r="AI1075" s="31"/>
    </row>
    <row r="1076" spans="1:35">
      <c r="A1076" s="31"/>
      <c r="B1076" s="31"/>
      <c r="C1076" s="31"/>
      <c r="D1076" s="31"/>
      <c r="E1076" s="31"/>
      <c r="F1076" s="31"/>
      <c r="G1076" s="31"/>
      <c r="H1076" s="31"/>
      <c r="I1076" s="97"/>
      <c r="J1076" s="31"/>
      <c r="K1076" s="31"/>
      <c r="L1076" s="31"/>
      <c r="M1076" s="31"/>
      <c r="N1076" s="31"/>
      <c r="O1076" s="31"/>
      <c r="P1076" s="31"/>
      <c r="Q1076" s="31"/>
      <c r="S1076" s="31"/>
      <c r="T1076" s="31"/>
      <c r="U1076" s="31"/>
      <c r="V1076" s="31"/>
      <c r="W1076" s="31"/>
      <c r="X1076" s="31"/>
      <c r="Y1076" s="31"/>
      <c r="Z1076" s="31"/>
      <c r="AA1076" s="31"/>
      <c r="AB1076" s="31"/>
      <c r="AC1076" s="31"/>
      <c r="AD1076" s="31"/>
      <c r="AE1076" s="31"/>
      <c r="AF1076" s="31"/>
      <c r="AG1076" s="31"/>
      <c r="AH1076" s="31"/>
      <c r="AI1076" s="31"/>
    </row>
    <row r="1077" spans="1:35">
      <c r="A1077" s="31"/>
      <c r="B1077" s="31"/>
      <c r="C1077" s="31"/>
      <c r="D1077" s="31"/>
      <c r="E1077" s="31"/>
      <c r="F1077" s="31"/>
      <c r="G1077" s="31"/>
      <c r="H1077" s="31"/>
      <c r="I1077" s="97"/>
      <c r="J1077" s="31"/>
      <c r="K1077" s="31"/>
      <c r="L1077" s="31"/>
      <c r="M1077" s="31"/>
      <c r="N1077" s="31"/>
      <c r="O1077" s="31"/>
      <c r="P1077" s="31"/>
      <c r="Q1077" s="31"/>
      <c r="S1077" s="31"/>
      <c r="T1077" s="31"/>
      <c r="U1077" s="31"/>
      <c r="V1077" s="31"/>
      <c r="W1077" s="31"/>
      <c r="X1077" s="31"/>
      <c r="Y1077" s="31"/>
      <c r="Z1077" s="31"/>
      <c r="AA1077" s="31"/>
      <c r="AB1077" s="31"/>
      <c r="AC1077" s="31"/>
      <c r="AD1077" s="31"/>
      <c r="AE1077" s="31"/>
      <c r="AF1077" s="31"/>
      <c r="AG1077" s="31"/>
      <c r="AH1077" s="31"/>
      <c r="AI1077" s="31"/>
    </row>
    <row r="1078" spans="1:35">
      <c r="A1078" s="31"/>
      <c r="B1078" s="31"/>
      <c r="C1078" s="31"/>
      <c r="D1078" s="31"/>
      <c r="E1078" s="31"/>
      <c r="F1078" s="31"/>
      <c r="G1078" s="31"/>
      <c r="H1078" s="31"/>
      <c r="I1078" s="97"/>
      <c r="J1078" s="31"/>
      <c r="K1078" s="31"/>
      <c r="L1078" s="31"/>
      <c r="M1078" s="31"/>
      <c r="N1078" s="31"/>
      <c r="O1078" s="31"/>
      <c r="P1078" s="31"/>
      <c r="Q1078" s="31"/>
      <c r="S1078" s="31"/>
      <c r="T1078" s="31"/>
      <c r="U1078" s="31"/>
      <c r="V1078" s="31"/>
      <c r="W1078" s="31"/>
      <c r="X1078" s="31"/>
      <c r="Y1078" s="31"/>
      <c r="Z1078" s="31"/>
      <c r="AA1078" s="31"/>
      <c r="AB1078" s="31"/>
      <c r="AC1078" s="31"/>
      <c r="AD1078" s="31"/>
      <c r="AE1078" s="31"/>
      <c r="AF1078" s="31"/>
      <c r="AG1078" s="31"/>
      <c r="AH1078" s="31"/>
      <c r="AI1078" s="31"/>
    </row>
    <row r="1079" spans="1:35">
      <c r="A1079" s="31"/>
      <c r="B1079" s="31"/>
      <c r="C1079" s="31"/>
      <c r="D1079" s="31"/>
      <c r="E1079" s="31"/>
      <c r="F1079" s="31"/>
      <c r="G1079" s="31"/>
      <c r="H1079" s="31"/>
      <c r="I1079" s="97"/>
      <c r="J1079" s="31"/>
      <c r="K1079" s="31"/>
      <c r="L1079" s="31"/>
      <c r="M1079" s="31"/>
      <c r="N1079" s="31"/>
      <c r="O1079" s="31"/>
      <c r="P1079" s="31"/>
      <c r="Q1079" s="31"/>
      <c r="S1079" s="31"/>
      <c r="T1079" s="31"/>
      <c r="U1079" s="31"/>
      <c r="V1079" s="31"/>
      <c r="W1079" s="31"/>
      <c r="X1079" s="31"/>
      <c r="Y1079" s="31"/>
      <c r="Z1079" s="31"/>
      <c r="AA1079" s="31"/>
      <c r="AB1079" s="31"/>
      <c r="AC1079" s="31"/>
      <c r="AD1079" s="31"/>
      <c r="AE1079" s="31"/>
      <c r="AF1079" s="31"/>
      <c r="AG1079" s="31"/>
      <c r="AH1079" s="31"/>
      <c r="AI1079" s="31"/>
    </row>
    <row r="1080" spans="1:35">
      <c r="A1080" s="31"/>
      <c r="B1080" s="31"/>
      <c r="C1080" s="31"/>
      <c r="D1080" s="31"/>
      <c r="E1080" s="31"/>
      <c r="F1080" s="31"/>
      <c r="G1080" s="31"/>
      <c r="H1080" s="31"/>
      <c r="I1080" s="97"/>
      <c r="J1080" s="31"/>
      <c r="K1080" s="31"/>
      <c r="L1080" s="31"/>
      <c r="M1080" s="31"/>
      <c r="N1080" s="31"/>
      <c r="O1080" s="31"/>
      <c r="P1080" s="31"/>
      <c r="Q1080" s="31"/>
      <c r="S1080" s="31"/>
      <c r="T1080" s="31"/>
      <c r="U1080" s="31"/>
      <c r="V1080" s="31"/>
      <c r="W1080" s="31"/>
      <c r="X1080" s="31"/>
      <c r="Y1080" s="31"/>
      <c r="Z1080" s="31"/>
      <c r="AA1080" s="31"/>
      <c r="AB1080" s="31"/>
      <c r="AC1080" s="31"/>
      <c r="AD1080" s="31"/>
      <c r="AE1080" s="31"/>
      <c r="AF1080" s="31"/>
      <c r="AG1080" s="31"/>
      <c r="AH1080" s="31"/>
      <c r="AI1080" s="31"/>
    </row>
    <row r="1081" spans="1:35">
      <c r="A1081" s="31"/>
      <c r="B1081" s="31"/>
      <c r="C1081" s="31"/>
      <c r="D1081" s="31"/>
      <c r="E1081" s="31"/>
      <c r="F1081" s="31"/>
      <c r="G1081" s="31"/>
      <c r="H1081" s="31"/>
      <c r="I1081" s="97"/>
      <c r="J1081" s="31"/>
      <c r="K1081" s="31"/>
      <c r="L1081" s="31"/>
      <c r="M1081" s="31"/>
      <c r="N1081" s="31"/>
      <c r="O1081" s="31"/>
      <c r="P1081" s="31"/>
      <c r="Q1081" s="31"/>
      <c r="S1081" s="31"/>
      <c r="T1081" s="31"/>
      <c r="U1081" s="31"/>
      <c r="V1081" s="31"/>
      <c r="W1081" s="31"/>
      <c r="X1081" s="31"/>
      <c r="Y1081" s="31"/>
      <c r="Z1081" s="31"/>
      <c r="AA1081" s="31"/>
      <c r="AB1081" s="31"/>
      <c r="AC1081" s="31"/>
      <c r="AD1081" s="31"/>
      <c r="AE1081" s="31"/>
      <c r="AF1081" s="31"/>
      <c r="AG1081" s="31"/>
      <c r="AH1081" s="31"/>
      <c r="AI1081" s="31"/>
    </row>
    <row r="1082" spans="1:35">
      <c r="A1082" s="31"/>
      <c r="B1082" s="31"/>
      <c r="C1082" s="31"/>
      <c r="D1082" s="31"/>
      <c r="E1082" s="31"/>
      <c r="F1082" s="31"/>
      <c r="G1082" s="31"/>
      <c r="H1082" s="31"/>
      <c r="I1082" s="97"/>
      <c r="J1082" s="31"/>
      <c r="K1082" s="31"/>
      <c r="L1082" s="31"/>
      <c r="M1082" s="31"/>
      <c r="N1082" s="31"/>
      <c r="O1082" s="31"/>
      <c r="P1082" s="31"/>
      <c r="Q1082" s="31"/>
      <c r="S1082" s="31"/>
      <c r="T1082" s="31"/>
      <c r="U1082" s="31"/>
      <c r="V1082" s="31"/>
      <c r="W1082" s="31"/>
      <c r="X1082" s="31"/>
      <c r="Y1082" s="31"/>
      <c r="Z1082" s="31"/>
      <c r="AA1082" s="31"/>
      <c r="AB1082" s="31"/>
      <c r="AC1082" s="31"/>
      <c r="AD1082" s="31"/>
      <c r="AE1082" s="31"/>
      <c r="AF1082" s="31"/>
      <c r="AG1082" s="31"/>
      <c r="AH1082" s="31"/>
      <c r="AI1082" s="31"/>
    </row>
    <row r="1083" spans="1:35">
      <c r="A1083" s="31"/>
      <c r="B1083" s="31"/>
      <c r="C1083" s="31"/>
      <c r="D1083" s="31"/>
      <c r="E1083" s="31"/>
      <c r="F1083" s="31"/>
      <c r="G1083" s="31"/>
      <c r="H1083" s="31"/>
      <c r="I1083" s="97"/>
      <c r="J1083" s="31"/>
      <c r="K1083" s="31"/>
      <c r="L1083" s="31"/>
      <c r="M1083" s="31"/>
      <c r="N1083" s="31"/>
      <c r="O1083" s="31"/>
      <c r="P1083" s="31"/>
      <c r="Q1083" s="31"/>
      <c r="S1083" s="31"/>
      <c r="T1083" s="31"/>
      <c r="U1083" s="31"/>
      <c r="V1083" s="31"/>
      <c r="W1083" s="31"/>
      <c r="X1083" s="31"/>
      <c r="Y1083" s="31"/>
      <c r="Z1083" s="31"/>
      <c r="AA1083" s="31"/>
      <c r="AB1083" s="31"/>
      <c r="AC1083" s="31"/>
      <c r="AD1083" s="31"/>
      <c r="AE1083" s="31"/>
      <c r="AF1083" s="31"/>
      <c r="AG1083" s="31"/>
      <c r="AH1083" s="31"/>
      <c r="AI1083" s="31"/>
    </row>
    <row r="1084" spans="1:35">
      <c r="A1084" s="31"/>
      <c r="B1084" s="31"/>
      <c r="C1084" s="31"/>
      <c r="D1084" s="31"/>
      <c r="E1084" s="31"/>
      <c r="F1084" s="31"/>
      <c r="G1084" s="31"/>
      <c r="H1084" s="31"/>
      <c r="I1084" s="97"/>
      <c r="J1084" s="31"/>
      <c r="K1084" s="31"/>
      <c r="L1084" s="31"/>
      <c r="M1084" s="31"/>
      <c r="N1084" s="31"/>
      <c r="O1084" s="31"/>
      <c r="P1084" s="31"/>
      <c r="Q1084" s="31"/>
      <c r="S1084" s="31"/>
      <c r="T1084" s="31"/>
      <c r="U1084" s="31"/>
      <c r="V1084" s="31"/>
      <c r="W1084" s="31"/>
      <c r="X1084" s="31"/>
      <c r="Y1084" s="31"/>
      <c r="Z1084" s="31"/>
      <c r="AA1084" s="31"/>
      <c r="AB1084" s="31"/>
      <c r="AC1084" s="31"/>
      <c r="AD1084" s="31"/>
      <c r="AE1084" s="31"/>
      <c r="AF1084" s="31"/>
      <c r="AG1084" s="31"/>
      <c r="AH1084" s="31"/>
      <c r="AI1084" s="31"/>
    </row>
    <row r="1085" spans="1:35">
      <c r="A1085" s="31"/>
      <c r="B1085" s="31"/>
      <c r="C1085" s="31"/>
      <c r="D1085" s="31"/>
      <c r="E1085" s="31"/>
      <c r="F1085" s="31"/>
      <c r="G1085" s="31"/>
      <c r="H1085" s="31"/>
      <c r="I1085" s="97"/>
      <c r="J1085" s="31"/>
      <c r="K1085" s="31"/>
      <c r="L1085" s="31"/>
      <c r="M1085" s="31"/>
      <c r="N1085" s="31"/>
      <c r="O1085" s="31"/>
      <c r="P1085" s="31"/>
      <c r="Q1085" s="31"/>
      <c r="S1085" s="31"/>
      <c r="T1085" s="31"/>
      <c r="U1085" s="31"/>
      <c r="V1085" s="31"/>
      <c r="W1085" s="31"/>
      <c r="X1085" s="31"/>
      <c r="Y1085" s="31"/>
      <c r="Z1085" s="31"/>
      <c r="AA1085" s="31"/>
      <c r="AB1085" s="31"/>
      <c r="AC1085" s="31"/>
      <c r="AD1085" s="31"/>
      <c r="AE1085" s="31"/>
      <c r="AF1085" s="31"/>
      <c r="AG1085" s="31"/>
      <c r="AH1085" s="31"/>
      <c r="AI1085" s="31"/>
    </row>
    <row r="1086" spans="1:35">
      <c r="A1086" s="31"/>
      <c r="B1086" s="31"/>
      <c r="C1086" s="31"/>
      <c r="D1086" s="31"/>
      <c r="E1086" s="31"/>
      <c r="F1086" s="31"/>
      <c r="G1086" s="31"/>
      <c r="H1086" s="31"/>
      <c r="I1086" s="97"/>
      <c r="J1086" s="31"/>
      <c r="K1086" s="31"/>
      <c r="L1086" s="31"/>
      <c r="M1086" s="31"/>
      <c r="N1086" s="31"/>
      <c r="O1086" s="31"/>
      <c r="P1086" s="31"/>
      <c r="Q1086" s="31"/>
      <c r="S1086" s="31"/>
      <c r="T1086" s="31"/>
      <c r="U1086" s="31"/>
      <c r="V1086" s="31"/>
      <c r="W1086" s="31"/>
      <c r="X1086" s="31"/>
      <c r="Y1086" s="31"/>
      <c r="Z1086" s="31"/>
      <c r="AA1086" s="31"/>
      <c r="AB1086" s="31"/>
      <c r="AC1086" s="31"/>
      <c r="AD1086" s="31"/>
      <c r="AE1086" s="31"/>
      <c r="AF1086" s="31"/>
      <c r="AG1086" s="31"/>
      <c r="AH1086" s="31"/>
      <c r="AI1086" s="31"/>
    </row>
    <row r="1087" spans="1:35">
      <c r="A1087" s="31"/>
      <c r="B1087" s="31"/>
      <c r="C1087" s="31"/>
      <c r="D1087" s="31"/>
      <c r="E1087" s="31"/>
      <c r="F1087" s="31"/>
      <c r="G1087" s="31"/>
      <c r="H1087" s="31"/>
      <c r="I1087" s="97"/>
      <c r="J1087" s="31"/>
      <c r="K1087" s="31"/>
      <c r="L1087" s="31"/>
      <c r="M1087" s="31"/>
      <c r="N1087" s="31"/>
      <c r="O1087" s="31"/>
      <c r="P1087" s="31"/>
      <c r="Q1087" s="31"/>
      <c r="S1087" s="31"/>
      <c r="T1087" s="31"/>
      <c r="U1087" s="31"/>
      <c r="V1087" s="31"/>
      <c r="W1087" s="31"/>
      <c r="X1087" s="31"/>
      <c r="Y1087" s="31"/>
      <c r="Z1087" s="31"/>
      <c r="AA1087" s="31"/>
      <c r="AB1087" s="31"/>
      <c r="AC1087" s="31"/>
      <c r="AD1087" s="31"/>
      <c r="AE1087" s="31"/>
      <c r="AF1087" s="31"/>
      <c r="AG1087" s="31"/>
      <c r="AH1087" s="31"/>
      <c r="AI1087" s="31"/>
    </row>
    <row r="1088" spans="1:35">
      <c r="A1088" s="31"/>
      <c r="B1088" s="31"/>
      <c r="C1088" s="31"/>
      <c r="D1088" s="31"/>
      <c r="E1088" s="31"/>
      <c r="F1088" s="31"/>
      <c r="G1088" s="31"/>
      <c r="H1088" s="31"/>
      <c r="I1088" s="97"/>
      <c r="J1088" s="31"/>
      <c r="K1088" s="31"/>
      <c r="L1088" s="31"/>
      <c r="M1088" s="31"/>
      <c r="N1088" s="31"/>
      <c r="O1088" s="31"/>
      <c r="P1088" s="31"/>
      <c r="Q1088" s="31"/>
      <c r="S1088" s="31"/>
      <c r="T1088" s="31"/>
      <c r="U1088" s="31"/>
      <c r="V1088" s="31"/>
      <c r="W1088" s="31"/>
      <c r="X1088" s="31"/>
      <c r="Y1088" s="31"/>
      <c r="Z1088" s="31"/>
      <c r="AA1088" s="31"/>
      <c r="AB1088" s="31"/>
      <c r="AC1088" s="31"/>
      <c r="AD1088" s="31"/>
      <c r="AE1088" s="31"/>
      <c r="AF1088" s="31"/>
      <c r="AG1088" s="31"/>
      <c r="AH1088" s="31"/>
      <c r="AI1088" s="31"/>
    </row>
    <row r="1089" spans="1:35">
      <c r="A1089" s="31"/>
      <c r="B1089" s="31"/>
      <c r="C1089" s="31"/>
      <c r="D1089" s="31"/>
      <c r="E1089" s="31"/>
      <c r="F1089" s="31"/>
      <c r="G1089" s="31"/>
      <c r="H1089" s="31"/>
      <c r="I1089" s="97"/>
      <c r="J1089" s="31"/>
      <c r="K1089" s="31"/>
      <c r="L1089" s="31"/>
      <c r="M1089" s="31"/>
      <c r="N1089" s="31"/>
      <c r="O1089" s="31"/>
      <c r="P1089" s="31"/>
      <c r="Q1089" s="31"/>
      <c r="S1089" s="31"/>
      <c r="T1089" s="31"/>
      <c r="U1089" s="31"/>
      <c r="V1089" s="31"/>
      <c r="W1089" s="31"/>
      <c r="X1089" s="31"/>
      <c r="Y1089" s="31"/>
      <c r="Z1089" s="31"/>
      <c r="AA1089" s="31"/>
      <c r="AB1089" s="31"/>
      <c r="AC1089" s="31"/>
      <c r="AD1089" s="31"/>
      <c r="AE1089" s="31"/>
      <c r="AF1089" s="31"/>
      <c r="AG1089" s="31"/>
      <c r="AH1089" s="31"/>
      <c r="AI1089" s="31"/>
    </row>
    <row r="1090" spans="1:35">
      <c r="A1090" s="31"/>
      <c r="B1090" s="31"/>
      <c r="C1090" s="31"/>
      <c r="D1090" s="31"/>
      <c r="E1090" s="31"/>
      <c r="F1090" s="31"/>
      <c r="G1090" s="31"/>
      <c r="H1090" s="31"/>
      <c r="I1090" s="97"/>
      <c r="J1090" s="31"/>
      <c r="K1090" s="31"/>
      <c r="L1090" s="31"/>
      <c r="M1090" s="31"/>
      <c r="N1090" s="31"/>
      <c r="O1090" s="31"/>
      <c r="P1090" s="31"/>
      <c r="Q1090" s="31"/>
      <c r="S1090" s="31"/>
      <c r="T1090" s="31"/>
      <c r="U1090" s="31"/>
      <c r="V1090" s="31"/>
      <c r="W1090" s="31"/>
      <c r="X1090" s="31"/>
      <c r="Y1090" s="31"/>
      <c r="Z1090" s="31"/>
      <c r="AA1090" s="31"/>
      <c r="AB1090" s="31"/>
      <c r="AC1090" s="31"/>
      <c r="AD1090" s="31"/>
      <c r="AE1090" s="31"/>
      <c r="AF1090" s="31"/>
      <c r="AG1090" s="31"/>
      <c r="AH1090" s="31"/>
      <c r="AI1090" s="31"/>
    </row>
    <row r="1091" spans="1:35">
      <c r="A1091" s="31"/>
      <c r="B1091" s="31"/>
      <c r="C1091" s="31"/>
      <c r="D1091" s="31"/>
      <c r="E1091" s="31"/>
      <c r="F1091" s="31"/>
      <c r="G1091" s="31"/>
      <c r="H1091" s="31"/>
      <c r="I1091" s="97"/>
      <c r="J1091" s="31"/>
      <c r="K1091" s="31"/>
      <c r="L1091" s="31"/>
      <c r="M1091" s="31"/>
      <c r="N1091" s="31"/>
      <c r="O1091" s="31"/>
      <c r="P1091" s="31"/>
      <c r="Q1091" s="31"/>
      <c r="S1091" s="31"/>
      <c r="T1091" s="31"/>
      <c r="U1091" s="31"/>
      <c r="V1091" s="31"/>
      <c r="W1091" s="31"/>
      <c r="X1091" s="31"/>
      <c r="Y1091" s="31"/>
      <c r="Z1091" s="31"/>
      <c r="AA1091" s="31"/>
      <c r="AB1091" s="31"/>
      <c r="AC1091" s="31"/>
      <c r="AD1091" s="31"/>
      <c r="AE1091" s="31"/>
      <c r="AF1091" s="31"/>
      <c r="AG1091" s="31"/>
      <c r="AH1091" s="31"/>
      <c r="AI1091" s="31"/>
    </row>
    <row r="1092" spans="1:35">
      <c r="A1092" s="31"/>
      <c r="B1092" s="31"/>
      <c r="C1092" s="31"/>
      <c r="D1092" s="31"/>
      <c r="E1092" s="31"/>
      <c r="F1092" s="31"/>
      <c r="G1092" s="31"/>
      <c r="H1092" s="31"/>
      <c r="I1092" s="97"/>
      <c r="J1092" s="31"/>
      <c r="K1092" s="31"/>
      <c r="L1092" s="31"/>
      <c r="M1092" s="31"/>
      <c r="N1092" s="31"/>
      <c r="O1092" s="31"/>
      <c r="P1092" s="31"/>
      <c r="Q1092" s="31"/>
      <c r="S1092" s="31"/>
      <c r="T1092" s="31"/>
      <c r="U1092" s="31"/>
      <c r="V1092" s="31"/>
      <c r="W1092" s="31"/>
      <c r="X1092" s="31"/>
      <c r="Y1092" s="31"/>
      <c r="Z1092" s="31"/>
      <c r="AA1092" s="31"/>
      <c r="AB1092" s="31"/>
      <c r="AC1092" s="31"/>
      <c r="AD1092" s="31"/>
      <c r="AE1092" s="31"/>
      <c r="AF1092" s="31"/>
      <c r="AG1092" s="31"/>
      <c r="AH1092" s="31"/>
      <c r="AI1092" s="31"/>
    </row>
    <row r="1093" spans="1:35">
      <c r="A1093" s="31"/>
      <c r="B1093" s="31"/>
      <c r="C1093" s="31"/>
      <c r="D1093" s="31"/>
      <c r="E1093" s="31"/>
      <c r="F1093" s="31"/>
      <c r="G1093" s="31"/>
      <c r="H1093" s="31"/>
      <c r="I1093" s="97"/>
      <c r="J1093" s="31"/>
      <c r="K1093" s="31"/>
      <c r="L1093" s="31"/>
      <c r="M1093" s="31"/>
      <c r="N1093" s="31"/>
      <c r="O1093" s="31"/>
      <c r="P1093" s="31"/>
      <c r="Q1093" s="31"/>
      <c r="S1093" s="31"/>
      <c r="T1093" s="31"/>
      <c r="U1093" s="31"/>
      <c r="V1093" s="31"/>
      <c r="W1093" s="31"/>
      <c r="X1093" s="31"/>
      <c r="Y1093" s="31"/>
      <c r="Z1093" s="31"/>
      <c r="AA1093" s="31"/>
      <c r="AB1093" s="31"/>
      <c r="AC1093" s="31"/>
      <c r="AD1093" s="31"/>
      <c r="AE1093" s="31"/>
      <c r="AF1093" s="31"/>
      <c r="AG1093" s="31"/>
      <c r="AH1093" s="31"/>
      <c r="AI1093" s="31"/>
    </row>
    <row r="1094" spans="1:35">
      <c r="A1094" s="31"/>
      <c r="B1094" s="31"/>
      <c r="C1094" s="31"/>
      <c r="D1094" s="31"/>
      <c r="E1094" s="31"/>
      <c r="F1094" s="31"/>
      <c r="G1094" s="31"/>
      <c r="H1094" s="31"/>
      <c r="I1094" s="97"/>
      <c r="J1094" s="31"/>
      <c r="K1094" s="31"/>
      <c r="L1094" s="31"/>
      <c r="M1094" s="31"/>
      <c r="N1094" s="31"/>
      <c r="O1094" s="31"/>
      <c r="P1094" s="31"/>
      <c r="Q1094" s="31"/>
      <c r="S1094" s="31"/>
      <c r="T1094" s="31"/>
      <c r="U1094" s="31"/>
      <c r="V1094" s="31"/>
      <c r="W1094" s="31"/>
      <c r="X1094" s="31"/>
      <c r="Y1094" s="31"/>
      <c r="Z1094" s="31"/>
      <c r="AA1094" s="31"/>
      <c r="AB1094" s="31"/>
      <c r="AC1094" s="31"/>
      <c r="AD1094" s="31"/>
      <c r="AE1094" s="31"/>
      <c r="AF1094" s="31"/>
      <c r="AG1094" s="31"/>
      <c r="AH1094" s="31"/>
      <c r="AI1094" s="31"/>
    </row>
    <row r="1095" spans="1:35">
      <c r="A1095" s="31"/>
      <c r="B1095" s="31"/>
      <c r="C1095" s="31"/>
      <c r="D1095" s="31"/>
      <c r="E1095" s="31"/>
      <c r="F1095" s="31"/>
      <c r="G1095" s="31"/>
      <c r="H1095" s="31"/>
      <c r="I1095" s="97"/>
      <c r="J1095" s="31"/>
      <c r="K1095" s="31"/>
      <c r="L1095" s="31"/>
      <c r="M1095" s="31"/>
      <c r="N1095" s="31"/>
      <c r="O1095" s="31"/>
      <c r="P1095" s="31"/>
      <c r="Q1095" s="31"/>
      <c r="S1095" s="31"/>
      <c r="T1095" s="31"/>
      <c r="U1095" s="31"/>
      <c r="V1095" s="31"/>
      <c r="W1095" s="31"/>
      <c r="X1095" s="31"/>
      <c r="Y1095" s="31"/>
      <c r="Z1095" s="31"/>
      <c r="AA1095" s="31"/>
      <c r="AB1095" s="31"/>
      <c r="AC1095" s="31"/>
      <c r="AD1095" s="31"/>
      <c r="AE1095" s="31"/>
      <c r="AF1095" s="31"/>
      <c r="AG1095" s="31"/>
      <c r="AH1095" s="31"/>
      <c r="AI1095" s="31"/>
    </row>
    <row r="1096" spans="1:35">
      <c r="A1096" s="31"/>
      <c r="B1096" s="31"/>
      <c r="C1096" s="31"/>
      <c r="D1096" s="31"/>
      <c r="E1096" s="31"/>
      <c r="F1096" s="31"/>
      <c r="G1096" s="31"/>
      <c r="H1096" s="31"/>
      <c r="I1096" s="97"/>
      <c r="J1096" s="31"/>
      <c r="K1096" s="31"/>
      <c r="L1096" s="31"/>
      <c r="M1096" s="31"/>
      <c r="N1096" s="31"/>
      <c r="O1096" s="31"/>
      <c r="P1096" s="31"/>
      <c r="Q1096" s="31"/>
      <c r="S1096" s="31"/>
      <c r="T1096" s="31"/>
      <c r="U1096" s="31"/>
      <c r="V1096" s="31"/>
      <c r="W1096" s="31"/>
      <c r="X1096" s="31"/>
      <c r="Y1096" s="31"/>
      <c r="Z1096" s="31"/>
      <c r="AA1096" s="31"/>
      <c r="AB1096" s="31"/>
      <c r="AC1096" s="31"/>
      <c r="AD1096" s="31"/>
      <c r="AE1096" s="31"/>
      <c r="AF1096" s="31"/>
      <c r="AG1096" s="31"/>
      <c r="AH1096" s="31"/>
      <c r="AI1096" s="31"/>
    </row>
    <row r="1097" spans="1:35">
      <c r="A1097" s="31"/>
      <c r="B1097" s="31"/>
      <c r="C1097" s="31"/>
      <c r="D1097" s="31"/>
      <c r="E1097" s="31"/>
      <c r="F1097" s="31"/>
      <c r="G1097" s="31"/>
      <c r="H1097" s="31"/>
      <c r="I1097" s="97"/>
      <c r="J1097" s="31"/>
      <c r="K1097" s="31"/>
      <c r="L1097" s="31"/>
      <c r="M1097" s="31"/>
      <c r="N1097" s="31"/>
      <c r="O1097" s="31"/>
      <c r="P1097" s="31"/>
      <c r="Q1097" s="31"/>
      <c r="S1097" s="31"/>
      <c r="T1097" s="31"/>
      <c r="U1097" s="31"/>
      <c r="V1097" s="31"/>
      <c r="W1097" s="31"/>
      <c r="X1097" s="31"/>
      <c r="Y1097" s="31"/>
      <c r="Z1097" s="31"/>
      <c r="AA1097" s="31"/>
      <c r="AB1097" s="31"/>
      <c r="AC1097" s="31"/>
      <c r="AD1097" s="31"/>
      <c r="AE1097" s="31"/>
      <c r="AF1097" s="31"/>
      <c r="AG1097" s="31"/>
      <c r="AH1097" s="31"/>
      <c r="AI1097" s="31"/>
    </row>
    <row r="1098" spans="1:35">
      <c r="A1098" s="31"/>
      <c r="B1098" s="31"/>
      <c r="C1098" s="31"/>
      <c r="D1098" s="31"/>
      <c r="E1098" s="31"/>
      <c r="F1098" s="31"/>
      <c r="G1098" s="31"/>
      <c r="H1098" s="31"/>
      <c r="I1098" s="97"/>
      <c r="J1098" s="31"/>
      <c r="K1098" s="31"/>
      <c r="L1098" s="31"/>
      <c r="M1098" s="31"/>
      <c r="N1098" s="31"/>
      <c r="O1098" s="31"/>
      <c r="P1098" s="31"/>
      <c r="Q1098" s="31"/>
      <c r="S1098" s="31"/>
      <c r="T1098" s="31"/>
      <c r="U1098" s="31"/>
      <c r="V1098" s="31"/>
      <c r="W1098" s="31"/>
      <c r="X1098" s="31"/>
      <c r="Y1098" s="31"/>
      <c r="Z1098" s="31"/>
      <c r="AA1098" s="31"/>
      <c r="AB1098" s="31"/>
      <c r="AC1098" s="31"/>
      <c r="AD1098" s="31"/>
      <c r="AE1098" s="31"/>
      <c r="AF1098" s="31"/>
      <c r="AG1098" s="31"/>
      <c r="AH1098" s="31"/>
      <c r="AI1098" s="31"/>
    </row>
    <row r="1099" spans="1:35">
      <c r="A1099" s="31"/>
      <c r="B1099" s="31"/>
      <c r="C1099" s="31"/>
      <c r="D1099" s="31"/>
      <c r="E1099" s="31"/>
      <c r="F1099" s="31"/>
      <c r="G1099" s="31"/>
      <c r="H1099" s="31"/>
      <c r="I1099" s="97"/>
      <c r="J1099" s="31"/>
      <c r="K1099" s="31"/>
      <c r="L1099" s="31"/>
      <c r="M1099" s="31"/>
      <c r="N1099" s="31"/>
      <c r="O1099" s="31"/>
      <c r="P1099" s="31"/>
      <c r="Q1099" s="31"/>
      <c r="S1099" s="31"/>
      <c r="T1099" s="31"/>
      <c r="U1099" s="31"/>
      <c r="V1099" s="31"/>
      <c r="W1099" s="31"/>
      <c r="X1099" s="31"/>
      <c r="Y1099" s="31"/>
      <c r="Z1099" s="31"/>
      <c r="AA1099" s="31"/>
      <c r="AB1099" s="31"/>
      <c r="AC1099" s="31"/>
      <c r="AD1099" s="31"/>
      <c r="AE1099" s="31"/>
      <c r="AF1099" s="31"/>
      <c r="AG1099" s="31"/>
      <c r="AH1099" s="31"/>
      <c r="AI1099" s="31"/>
    </row>
    <row r="1100" spans="1:35">
      <c r="A1100" s="31"/>
      <c r="B1100" s="31"/>
      <c r="C1100" s="31"/>
      <c r="D1100" s="31"/>
      <c r="E1100" s="31"/>
      <c r="F1100" s="31"/>
      <c r="G1100" s="31"/>
      <c r="H1100" s="31"/>
      <c r="I1100" s="97"/>
      <c r="J1100" s="31"/>
      <c r="K1100" s="31"/>
      <c r="L1100" s="31"/>
      <c r="M1100" s="31"/>
      <c r="N1100" s="31"/>
      <c r="O1100" s="31"/>
      <c r="P1100" s="31"/>
      <c r="Q1100" s="31"/>
      <c r="S1100" s="31"/>
      <c r="T1100" s="31"/>
      <c r="U1100" s="31"/>
      <c r="V1100" s="31"/>
      <c r="W1100" s="31"/>
      <c r="X1100" s="31"/>
      <c r="Y1100" s="31"/>
      <c r="Z1100" s="31"/>
      <c r="AA1100" s="31"/>
      <c r="AB1100" s="31"/>
      <c r="AC1100" s="31"/>
      <c r="AD1100" s="31"/>
      <c r="AE1100" s="31"/>
      <c r="AF1100" s="31"/>
      <c r="AG1100" s="31"/>
      <c r="AH1100" s="31"/>
      <c r="AI1100" s="31"/>
    </row>
    <row r="1101" spans="1:35">
      <c r="A1101" s="31"/>
      <c r="B1101" s="31"/>
      <c r="C1101" s="31"/>
      <c r="D1101" s="31"/>
      <c r="E1101" s="31"/>
      <c r="F1101" s="31"/>
      <c r="G1101" s="31"/>
      <c r="H1101" s="31"/>
      <c r="I1101" s="97"/>
      <c r="J1101" s="31"/>
      <c r="K1101" s="31"/>
      <c r="L1101" s="31"/>
      <c r="M1101" s="31"/>
      <c r="N1101" s="31"/>
      <c r="O1101" s="31"/>
      <c r="P1101" s="31"/>
      <c r="Q1101" s="31"/>
      <c r="S1101" s="31"/>
      <c r="T1101" s="31"/>
      <c r="U1101" s="31"/>
      <c r="V1101" s="31"/>
      <c r="W1101" s="31"/>
      <c r="X1101" s="31"/>
      <c r="Y1101" s="31"/>
      <c r="Z1101" s="31"/>
      <c r="AA1101" s="31"/>
      <c r="AB1101" s="31"/>
      <c r="AC1101" s="31"/>
      <c r="AD1101" s="31"/>
      <c r="AE1101" s="31"/>
      <c r="AF1101" s="31"/>
      <c r="AG1101" s="31"/>
      <c r="AH1101" s="31"/>
      <c r="AI1101" s="31"/>
    </row>
    <row r="1102" spans="1:35">
      <c r="A1102" s="31"/>
      <c r="B1102" s="31"/>
      <c r="C1102" s="31"/>
      <c r="D1102" s="31"/>
      <c r="E1102" s="31"/>
      <c r="F1102" s="31"/>
      <c r="G1102" s="31"/>
      <c r="H1102" s="31"/>
      <c r="I1102" s="97"/>
      <c r="J1102" s="31"/>
      <c r="K1102" s="31"/>
      <c r="L1102" s="31"/>
      <c r="M1102" s="31"/>
      <c r="N1102" s="31"/>
      <c r="O1102" s="31"/>
      <c r="P1102" s="31"/>
      <c r="Q1102" s="31"/>
      <c r="S1102" s="31"/>
      <c r="T1102" s="31"/>
      <c r="U1102" s="31"/>
      <c r="V1102" s="31"/>
      <c r="W1102" s="31"/>
      <c r="X1102" s="31"/>
      <c r="Y1102" s="31"/>
      <c r="Z1102" s="31"/>
      <c r="AA1102" s="31"/>
      <c r="AB1102" s="31"/>
      <c r="AC1102" s="31"/>
      <c r="AD1102" s="31"/>
      <c r="AE1102" s="31"/>
      <c r="AF1102" s="31"/>
      <c r="AG1102" s="31"/>
      <c r="AH1102" s="31"/>
      <c r="AI1102" s="31"/>
    </row>
    <row r="1103" spans="1:35">
      <c r="A1103" s="31"/>
      <c r="B1103" s="31"/>
      <c r="C1103" s="31"/>
      <c r="D1103" s="31"/>
      <c r="E1103" s="31"/>
      <c r="F1103" s="31"/>
      <c r="G1103" s="31"/>
      <c r="H1103" s="31"/>
      <c r="I1103" s="97"/>
      <c r="J1103" s="31"/>
      <c r="K1103" s="31"/>
      <c r="L1103" s="31"/>
      <c r="M1103" s="31"/>
      <c r="N1103" s="31"/>
      <c r="O1103" s="31"/>
      <c r="P1103" s="31"/>
      <c r="Q1103" s="31"/>
      <c r="S1103" s="31"/>
      <c r="T1103" s="31"/>
      <c r="U1103" s="31"/>
      <c r="V1103" s="31"/>
      <c r="W1103" s="31"/>
      <c r="X1103" s="31"/>
      <c r="Y1103" s="31"/>
      <c r="Z1103" s="31"/>
      <c r="AA1103" s="31"/>
      <c r="AB1103" s="31"/>
      <c r="AC1103" s="31"/>
      <c r="AD1103" s="31"/>
      <c r="AE1103" s="31"/>
      <c r="AF1103" s="31"/>
      <c r="AG1103" s="31"/>
      <c r="AH1103" s="31"/>
      <c r="AI1103" s="31"/>
    </row>
    <row r="1104" spans="1:35">
      <c r="A1104" s="31"/>
      <c r="B1104" s="31"/>
      <c r="C1104" s="31"/>
      <c r="D1104" s="31"/>
      <c r="E1104" s="31"/>
      <c r="F1104" s="31"/>
      <c r="G1104" s="31"/>
      <c r="H1104" s="31"/>
      <c r="I1104" s="97"/>
      <c r="J1104" s="31"/>
      <c r="K1104" s="31"/>
      <c r="L1104" s="31"/>
      <c r="M1104" s="31"/>
      <c r="N1104" s="31"/>
      <c r="O1104" s="31"/>
      <c r="P1104" s="31"/>
      <c r="Q1104" s="31"/>
      <c r="S1104" s="31"/>
      <c r="T1104" s="31"/>
      <c r="U1104" s="31"/>
      <c r="V1104" s="31"/>
      <c r="W1104" s="31"/>
      <c r="X1104" s="31"/>
      <c r="Y1104" s="31"/>
      <c r="Z1104" s="31"/>
      <c r="AA1104" s="31"/>
      <c r="AB1104" s="31"/>
      <c r="AC1104" s="31"/>
      <c r="AD1104" s="31"/>
      <c r="AE1104" s="31"/>
      <c r="AF1104" s="31"/>
      <c r="AG1104" s="31"/>
      <c r="AH1104" s="31"/>
      <c r="AI1104" s="31"/>
    </row>
    <row r="1105" spans="1:35">
      <c r="A1105" s="31"/>
      <c r="B1105" s="31"/>
      <c r="C1105" s="31"/>
      <c r="D1105" s="31"/>
      <c r="E1105" s="31"/>
      <c r="F1105" s="31"/>
      <c r="G1105" s="31"/>
      <c r="H1105" s="31"/>
      <c r="I1105" s="97"/>
      <c r="J1105" s="31"/>
      <c r="K1105" s="31"/>
      <c r="L1105" s="31"/>
      <c r="M1105" s="31"/>
      <c r="N1105" s="31"/>
      <c r="O1105" s="31"/>
      <c r="P1105" s="31"/>
      <c r="Q1105" s="31"/>
      <c r="S1105" s="31"/>
      <c r="T1105" s="31"/>
      <c r="U1105" s="31"/>
      <c r="V1105" s="31"/>
      <c r="W1105" s="31"/>
      <c r="X1105" s="31"/>
      <c r="Y1105" s="31"/>
      <c r="Z1105" s="31"/>
      <c r="AA1105" s="31"/>
      <c r="AB1105" s="31"/>
      <c r="AC1105" s="31"/>
      <c r="AD1105" s="31"/>
      <c r="AE1105" s="31"/>
      <c r="AF1105" s="31"/>
      <c r="AG1105" s="31"/>
      <c r="AH1105" s="31"/>
      <c r="AI1105" s="31"/>
    </row>
    <row r="1106" spans="1:35">
      <c r="A1106" s="31"/>
      <c r="B1106" s="31"/>
      <c r="C1106" s="31"/>
      <c r="D1106" s="31"/>
      <c r="E1106" s="31"/>
      <c r="F1106" s="31"/>
      <c r="G1106" s="31"/>
      <c r="H1106" s="31"/>
      <c r="I1106" s="97"/>
      <c r="J1106" s="31"/>
      <c r="K1106" s="31"/>
      <c r="L1106" s="31"/>
      <c r="M1106" s="31"/>
      <c r="N1106" s="31"/>
      <c r="O1106" s="31"/>
      <c r="P1106" s="31"/>
      <c r="Q1106" s="31"/>
      <c r="S1106" s="31"/>
      <c r="T1106" s="31"/>
      <c r="U1106" s="31"/>
      <c r="V1106" s="31"/>
      <c r="W1106" s="31"/>
      <c r="X1106" s="31"/>
      <c r="Y1106" s="31"/>
      <c r="Z1106" s="31"/>
      <c r="AA1106" s="31"/>
      <c r="AB1106" s="31"/>
      <c r="AC1106" s="31"/>
      <c r="AD1106" s="31"/>
      <c r="AE1106" s="31"/>
      <c r="AF1106" s="31"/>
      <c r="AG1106" s="31"/>
      <c r="AH1106" s="31"/>
      <c r="AI1106" s="31"/>
    </row>
    <row r="1107" spans="1:35">
      <c r="A1107" s="31"/>
      <c r="B1107" s="31"/>
      <c r="C1107" s="31"/>
      <c r="D1107" s="31"/>
      <c r="E1107" s="31"/>
      <c r="F1107" s="31"/>
      <c r="G1107" s="31"/>
      <c r="H1107" s="31"/>
      <c r="I1107" s="97"/>
      <c r="J1107" s="31"/>
      <c r="K1107" s="31"/>
      <c r="L1107" s="31"/>
      <c r="M1107" s="31"/>
      <c r="N1107" s="31"/>
      <c r="O1107" s="31"/>
      <c r="P1107" s="31"/>
      <c r="Q1107" s="31"/>
      <c r="S1107" s="31"/>
      <c r="T1107" s="31"/>
      <c r="U1107" s="31"/>
      <c r="V1107" s="31"/>
      <c r="W1107" s="31"/>
      <c r="X1107" s="31"/>
      <c r="Y1107" s="31"/>
      <c r="Z1107" s="31"/>
      <c r="AA1107" s="31"/>
      <c r="AB1107" s="31"/>
      <c r="AC1107" s="31"/>
      <c r="AD1107" s="31"/>
      <c r="AE1107" s="31"/>
      <c r="AF1107" s="31"/>
      <c r="AG1107" s="31"/>
      <c r="AH1107" s="31"/>
      <c r="AI1107" s="31"/>
    </row>
    <row r="1108" spans="1:35">
      <c r="A1108" s="31"/>
      <c r="B1108" s="31"/>
      <c r="C1108" s="31"/>
      <c r="D1108" s="31"/>
      <c r="E1108" s="31"/>
      <c r="F1108" s="31"/>
      <c r="G1108" s="31"/>
      <c r="H1108" s="31"/>
      <c r="I1108" s="97"/>
      <c r="J1108" s="31"/>
      <c r="K1108" s="31"/>
      <c r="L1108" s="31"/>
      <c r="M1108" s="31"/>
      <c r="N1108" s="31"/>
      <c r="O1108" s="31"/>
      <c r="P1108" s="31"/>
      <c r="Q1108" s="31"/>
      <c r="S1108" s="31"/>
      <c r="T1108" s="31"/>
      <c r="U1108" s="31"/>
      <c r="V1108" s="31"/>
      <c r="W1108" s="31"/>
      <c r="X1108" s="31"/>
      <c r="Y1108" s="31"/>
      <c r="Z1108" s="31"/>
      <c r="AA1108" s="31"/>
      <c r="AB1108" s="31"/>
      <c r="AC1108" s="31"/>
      <c r="AD1108" s="31"/>
      <c r="AE1108" s="31"/>
      <c r="AF1108" s="31"/>
      <c r="AG1108" s="31"/>
      <c r="AH1108" s="31"/>
      <c r="AI1108" s="31"/>
    </row>
    <row r="1109" spans="1:35">
      <c r="A1109" s="31"/>
      <c r="B1109" s="31"/>
      <c r="C1109" s="31"/>
      <c r="D1109" s="31"/>
      <c r="E1109" s="31"/>
      <c r="F1109" s="31"/>
      <c r="G1109" s="31"/>
      <c r="H1109" s="31"/>
      <c r="I1109" s="97"/>
      <c r="J1109" s="31"/>
      <c r="K1109" s="31"/>
      <c r="L1109" s="31"/>
      <c r="M1109" s="31"/>
      <c r="N1109" s="31"/>
      <c r="O1109" s="31"/>
      <c r="P1109" s="31"/>
      <c r="Q1109" s="31"/>
      <c r="S1109" s="31"/>
      <c r="T1109" s="31"/>
      <c r="U1109" s="31"/>
      <c r="V1109" s="31"/>
      <c r="W1109" s="31"/>
      <c r="X1109" s="31"/>
      <c r="Y1109" s="31"/>
      <c r="Z1109" s="31"/>
      <c r="AA1109" s="31"/>
      <c r="AB1109" s="31"/>
      <c r="AC1109" s="31"/>
      <c r="AD1109" s="31"/>
      <c r="AE1109" s="31"/>
      <c r="AF1109" s="31"/>
      <c r="AG1109" s="31"/>
      <c r="AH1109" s="31"/>
      <c r="AI1109" s="31"/>
    </row>
    <row r="1110" spans="1:35">
      <c r="A1110" s="31"/>
      <c r="B1110" s="31"/>
      <c r="C1110" s="31"/>
      <c r="D1110" s="31"/>
      <c r="E1110" s="31"/>
      <c r="F1110" s="31"/>
      <c r="G1110" s="31"/>
      <c r="H1110" s="31"/>
      <c r="I1110" s="97"/>
      <c r="J1110" s="31"/>
      <c r="K1110" s="31"/>
      <c r="L1110" s="31"/>
      <c r="M1110" s="31"/>
      <c r="N1110" s="31"/>
      <c r="O1110" s="31"/>
      <c r="P1110" s="31"/>
      <c r="Q1110" s="31"/>
      <c r="S1110" s="31"/>
      <c r="T1110" s="31"/>
      <c r="U1110" s="31"/>
      <c r="V1110" s="31"/>
      <c r="W1110" s="31"/>
      <c r="X1110" s="31"/>
      <c r="Y1110" s="31"/>
      <c r="Z1110" s="31"/>
      <c r="AA1110" s="31"/>
      <c r="AB1110" s="31"/>
      <c r="AC1110" s="31"/>
      <c r="AD1110" s="31"/>
      <c r="AE1110" s="31"/>
      <c r="AF1110" s="31"/>
      <c r="AG1110" s="31"/>
      <c r="AH1110" s="31"/>
      <c r="AI1110" s="31"/>
    </row>
    <row r="1111" spans="1:35">
      <c r="A1111" s="31"/>
      <c r="B1111" s="31"/>
      <c r="C1111" s="31"/>
      <c r="D1111" s="31"/>
      <c r="E1111" s="31"/>
      <c r="F1111" s="31"/>
      <c r="G1111" s="31"/>
      <c r="H1111" s="31"/>
      <c r="I1111" s="97"/>
      <c r="J1111" s="31"/>
      <c r="K1111" s="31"/>
      <c r="L1111" s="31"/>
      <c r="M1111" s="31"/>
      <c r="N1111" s="31"/>
      <c r="O1111" s="31"/>
      <c r="P1111" s="31"/>
      <c r="Q1111" s="31"/>
      <c r="S1111" s="31"/>
      <c r="T1111" s="31"/>
      <c r="U1111" s="31"/>
      <c r="V1111" s="31"/>
      <c r="W1111" s="31"/>
      <c r="X1111" s="31"/>
      <c r="Y1111" s="31"/>
      <c r="Z1111" s="31"/>
      <c r="AA1111" s="31"/>
      <c r="AB1111" s="31"/>
      <c r="AC1111" s="31"/>
      <c r="AD1111" s="31"/>
      <c r="AE1111" s="31"/>
      <c r="AF1111" s="31"/>
      <c r="AG1111" s="31"/>
      <c r="AH1111" s="31"/>
      <c r="AI1111" s="31"/>
    </row>
    <row r="1112" spans="1:35">
      <c r="A1112" s="31"/>
      <c r="B1112" s="31"/>
      <c r="C1112" s="31"/>
      <c r="D1112" s="31"/>
      <c r="E1112" s="31"/>
      <c r="F1112" s="31"/>
      <c r="G1112" s="31"/>
      <c r="H1112" s="31"/>
      <c r="I1112" s="97"/>
      <c r="J1112" s="31"/>
      <c r="K1112" s="31"/>
      <c r="L1112" s="31"/>
      <c r="M1112" s="31"/>
      <c r="N1112" s="31"/>
      <c r="O1112" s="31"/>
      <c r="P1112" s="31"/>
      <c r="Q1112" s="31"/>
      <c r="S1112" s="31"/>
      <c r="T1112" s="31"/>
      <c r="U1112" s="31"/>
      <c r="V1112" s="31"/>
      <c r="W1112" s="31"/>
      <c r="X1112" s="31"/>
      <c r="Y1112" s="31"/>
      <c r="Z1112" s="31"/>
      <c r="AA1112" s="31"/>
      <c r="AB1112" s="31"/>
      <c r="AC1112" s="31"/>
      <c r="AD1112" s="31"/>
      <c r="AE1112" s="31"/>
      <c r="AF1112" s="31"/>
      <c r="AG1112" s="31"/>
      <c r="AH1112" s="31"/>
      <c r="AI1112" s="31"/>
    </row>
    <row r="1113" spans="1:35">
      <c r="A1113" s="31"/>
      <c r="B1113" s="31"/>
      <c r="C1113" s="31"/>
      <c r="D1113" s="31"/>
      <c r="E1113" s="31"/>
      <c r="F1113" s="31"/>
      <c r="G1113" s="31"/>
      <c r="H1113" s="31"/>
      <c r="I1113" s="97"/>
      <c r="J1113" s="31"/>
      <c r="K1113" s="31"/>
      <c r="L1113" s="31"/>
      <c r="M1113" s="31"/>
      <c r="N1113" s="31"/>
      <c r="O1113" s="31"/>
      <c r="P1113" s="31"/>
      <c r="Q1113" s="31"/>
      <c r="S1113" s="31"/>
      <c r="T1113" s="31"/>
      <c r="U1113" s="31"/>
      <c r="V1113" s="31"/>
      <c r="W1113" s="31"/>
      <c r="X1113" s="31"/>
      <c r="Y1113" s="31"/>
      <c r="Z1113" s="31"/>
      <c r="AA1113" s="31"/>
      <c r="AB1113" s="31"/>
      <c r="AC1113" s="31"/>
      <c r="AD1113" s="31"/>
      <c r="AE1113" s="31"/>
      <c r="AF1113" s="31"/>
      <c r="AG1113" s="31"/>
      <c r="AH1113" s="31"/>
      <c r="AI1113" s="31"/>
    </row>
    <row r="1114" spans="1:35">
      <c r="A1114" s="31"/>
      <c r="B1114" s="31"/>
      <c r="C1114" s="31"/>
      <c r="D1114" s="31"/>
      <c r="E1114" s="31"/>
      <c r="F1114" s="31"/>
      <c r="G1114" s="31"/>
      <c r="H1114" s="31"/>
      <c r="I1114" s="97"/>
      <c r="J1114" s="31"/>
      <c r="K1114" s="31"/>
      <c r="L1114" s="31"/>
      <c r="M1114" s="31"/>
      <c r="N1114" s="31"/>
      <c r="O1114" s="31"/>
      <c r="P1114" s="31"/>
      <c r="Q1114" s="31"/>
      <c r="S1114" s="31"/>
      <c r="T1114" s="31"/>
      <c r="U1114" s="31"/>
      <c r="V1114" s="31"/>
      <c r="W1114" s="31"/>
      <c r="X1114" s="31"/>
      <c r="Y1114" s="31"/>
      <c r="Z1114" s="31"/>
      <c r="AA1114" s="31"/>
      <c r="AB1114" s="31"/>
      <c r="AC1114" s="31"/>
      <c r="AD1114" s="31"/>
      <c r="AE1114" s="31"/>
      <c r="AF1114" s="31"/>
      <c r="AG1114" s="31"/>
      <c r="AH1114" s="31"/>
      <c r="AI1114" s="31"/>
    </row>
    <row r="1115" spans="1:35">
      <c r="A1115" s="31"/>
      <c r="B1115" s="31"/>
      <c r="C1115" s="31"/>
      <c r="D1115" s="31"/>
      <c r="E1115" s="31"/>
      <c r="F1115" s="31"/>
      <c r="G1115" s="31"/>
      <c r="H1115" s="31"/>
      <c r="I1115" s="97"/>
      <c r="J1115" s="31"/>
      <c r="K1115" s="31"/>
      <c r="L1115" s="31"/>
      <c r="M1115" s="31"/>
      <c r="N1115" s="31"/>
      <c r="O1115" s="31"/>
      <c r="P1115" s="31"/>
      <c r="Q1115" s="31"/>
      <c r="S1115" s="31"/>
      <c r="T1115" s="31"/>
      <c r="U1115" s="31"/>
      <c r="V1115" s="31"/>
      <c r="W1115" s="31"/>
      <c r="X1115" s="31"/>
      <c r="Y1115" s="31"/>
      <c r="Z1115" s="31"/>
      <c r="AA1115" s="31"/>
      <c r="AB1115" s="31"/>
      <c r="AC1115" s="31"/>
      <c r="AD1115" s="31"/>
      <c r="AE1115" s="31"/>
      <c r="AF1115" s="31"/>
      <c r="AG1115" s="31"/>
      <c r="AH1115" s="31"/>
      <c r="AI1115" s="31"/>
    </row>
    <row r="1116" spans="1:35">
      <c r="A1116" s="31"/>
      <c r="B1116" s="31"/>
      <c r="C1116" s="31"/>
      <c r="D1116" s="31"/>
      <c r="E1116" s="31"/>
      <c r="F1116" s="31"/>
      <c r="G1116" s="31"/>
      <c r="H1116" s="31"/>
      <c r="I1116" s="97"/>
      <c r="J1116" s="31"/>
      <c r="K1116" s="31"/>
      <c r="L1116" s="31"/>
      <c r="M1116" s="31"/>
      <c r="N1116" s="31"/>
      <c r="O1116" s="31"/>
      <c r="P1116" s="31"/>
      <c r="Q1116" s="31"/>
      <c r="S1116" s="31"/>
      <c r="T1116" s="31"/>
      <c r="U1116" s="31"/>
      <c r="V1116" s="31"/>
      <c r="W1116" s="31"/>
      <c r="X1116" s="31"/>
      <c r="Y1116" s="31"/>
      <c r="Z1116" s="31"/>
      <c r="AA1116" s="31"/>
      <c r="AB1116" s="31"/>
      <c r="AC1116" s="31"/>
      <c r="AD1116" s="31"/>
      <c r="AE1116" s="31"/>
      <c r="AF1116" s="31"/>
      <c r="AG1116" s="31"/>
      <c r="AH1116" s="31"/>
      <c r="AI1116" s="31"/>
    </row>
    <row r="1117" spans="1:35">
      <c r="A1117" s="31"/>
      <c r="B1117" s="31"/>
      <c r="C1117" s="31"/>
      <c r="D1117" s="31"/>
      <c r="E1117" s="31"/>
      <c r="F1117" s="31"/>
      <c r="G1117" s="31"/>
      <c r="H1117" s="31"/>
      <c r="I1117" s="97"/>
      <c r="J1117" s="31"/>
      <c r="K1117" s="31"/>
      <c r="L1117" s="31"/>
      <c r="M1117" s="31"/>
      <c r="N1117" s="31"/>
      <c r="O1117" s="31"/>
      <c r="P1117" s="31"/>
      <c r="Q1117" s="31"/>
      <c r="S1117" s="31"/>
      <c r="T1117" s="31"/>
      <c r="U1117" s="31"/>
      <c r="V1117" s="31"/>
      <c r="W1117" s="31"/>
      <c r="X1117" s="31"/>
      <c r="Y1117" s="31"/>
      <c r="Z1117" s="31"/>
      <c r="AA1117" s="31"/>
      <c r="AB1117" s="31"/>
      <c r="AC1117" s="31"/>
      <c r="AD1117" s="31"/>
      <c r="AE1117" s="31"/>
      <c r="AF1117" s="31"/>
      <c r="AG1117" s="31"/>
      <c r="AH1117" s="31"/>
      <c r="AI1117" s="31"/>
    </row>
    <row r="1118" spans="1:35">
      <c r="A1118" s="31"/>
      <c r="B1118" s="31"/>
      <c r="C1118" s="31"/>
      <c r="D1118" s="31"/>
      <c r="E1118" s="31"/>
      <c r="F1118" s="31"/>
      <c r="G1118" s="31"/>
      <c r="H1118" s="31"/>
      <c r="I1118" s="97"/>
      <c r="J1118" s="31"/>
      <c r="K1118" s="31"/>
      <c r="L1118" s="31"/>
      <c r="M1118" s="31"/>
      <c r="N1118" s="31"/>
      <c r="O1118" s="31"/>
      <c r="P1118" s="31"/>
      <c r="Q1118" s="31"/>
      <c r="S1118" s="31"/>
      <c r="T1118" s="31"/>
      <c r="U1118" s="31"/>
      <c r="V1118" s="31"/>
      <c r="W1118" s="31"/>
      <c r="X1118" s="31"/>
      <c r="Y1118" s="31"/>
      <c r="Z1118" s="31"/>
      <c r="AA1118" s="31"/>
      <c r="AB1118" s="31"/>
      <c r="AC1118" s="31"/>
      <c r="AD1118" s="31"/>
      <c r="AE1118" s="31"/>
      <c r="AF1118" s="31"/>
      <c r="AG1118" s="31"/>
      <c r="AH1118" s="31"/>
      <c r="AI1118" s="31"/>
    </row>
    <row r="1119" spans="1:35">
      <c r="A1119" s="31"/>
      <c r="B1119" s="31"/>
      <c r="C1119" s="31"/>
      <c r="D1119" s="31"/>
      <c r="E1119" s="31"/>
      <c r="F1119" s="31"/>
      <c r="G1119" s="31"/>
      <c r="H1119" s="31"/>
      <c r="I1119" s="97"/>
      <c r="J1119" s="31"/>
      <c r="K1119" s="31"/>
      <c r="L1119" s="31"/>
      <c r="M1119" s="31"/>
      <c r="N1119" s="31"/>
      <c r="O1119" s="31"/>
      <c r="P1119" s="31"/>
      <c r="Q1119" s="31"/>
      <c r="S1119" s="31"/>
      <c r="T1119" s="31"/>
      <c r="U1119" s="31"/>
      <c r="V1119" s="31"/>
      <c r="W1119" s="31"/>
      <c r="X1119" s="31"/>
      <c r="Y1119" s="31"/>
      <c r="Z1119" s="31"/>
      <c r="AA1119" s="31"/>
      <c r="AB1119" s="31"/>
      <c r="AC1119" s="31"/>
      <c r="AD1119" s="31"/>
      <c r="AE1119" s="31"/>
      <c r="AF1119" s="31"/>
      <c r="AG1119" s="31"/>
      <c r="AH1119" s="31"/>
      <c r="AI1119" s="31"/>
    </row>
    <row r="1120" spans="1:35">
      <c r="A1120" s="31"/>
      <c r="B1120" s="31"/>
      <c r="C1120" s="31"/>
      <c r="D1120" s="31"/>
      <c r="E1120" s="31"/>
      <c r="F1120" s="31"/>
      <c r="G1120" s="31"/>
      <c r="H1120" s="31"/>
      <c r="I1120" s="97"/>
      <c r="J1120" s="31"/>
      <c r="K1120" s="31"/>
      <c r="L1120" s="31"/>
      <c r="M1120" s="31"/>
      <c r="N1120" s="31"/>
      <c r="O1120" s="31"/>
      <c r="P1120" s="31"/>
      <c r="Q1120" s="31"/>
      <c r="S1120" s="31"/>
      <c r="T1120" s="31"/>
      <c r="U1120" s="31"/>
      <c r="V1120" s="31"/>
      <c r="W1120" s="31"/>
      <c r="X1120" s="31"/>
      <c r="Y1120" s="31"/>
      <c r="Z1120" s="31"/>
      <c r="AA1120" s="31"/>
      <c r="AB1120" s="31"/>
      <c r="AC1120" s="31"/>
      <c r="AD1120" s="31"/>
      <c r="AE1120" s="31"/>
      <c r="AF1120" s="31"/>
      <c r="AG1120" s="31"/>
      <c r="AH1120" s="31"/>
      <c r="AI1120" s="31"/>
    </row>
    <row r="1121" spans="1:35">
      <c r="A1121" s="31"/>
      <c r="B1121" s="31"/>
      <c r="C1121" s="31"/>
      <c r="D1121" s="31"/>
      <c r="E1121" s="31"/>
      <c r="F1121" s="31"/>
      <c r="G1121" s="31"/>
      <c r="H1121" s="31"/>
      <c r="I1121" s="97"/>
      <c r="J1121" s="31"/>
      <c r="K1121" s="31"/>
      <c r="L1121" s="31"/>
      <c r="M1121" s="31"/>
      <c r="N1121" s="31"/>
      <c r="O1121" s="31"/>
      <c r="P1121" s="31"/>
      <c r="Q1121" s="31"/>
      <c r="S1121" s="31"/>
      <c r="T1121" s="31"/>
      <c r="U1121" s="31"/>
      <c r="V1121" s="31"/>
      <c r="W1121" s="31"/>
      <c r="X1121" s="31"/>
      <c r="Y1121" s="31"/>
      <c r="Z1121" s="31"/>
      <c r="AA1121" s="31"/>
      <c r="AB1121" s="31"/>
      <c r="AC1121" s="31"/>
      <c r="AD1121" s="31"/>
      <c r="AE1121" s="31"/>
      <c r="AF1121" s="31"/>
      <c r="AG1121" s="31"/>
      <c r="AH1121" s="31"/>
      <c r="AI1121" s="31"/>
    </row>
    <row r="1122" spans="1:35">
      <c r="A1122" s="31"/>
      <c r="B1122" s="31"/>
      <c r="C1122" s="31"/>
      <c r="D1122" s="31"/>
      <c r="E1122" s="31"/>
      <c r="F1122" s="31"/>
      <c r="G1122" s="31"/>
      <c r="H1122" s="31"/>
      <c r="I1122" s="97"/>
      <c r="J1122" s="31"/>
      <c r="K1122" s="31"/>
      <c r="L1122" s="31"/>
      <c r="M1122" s="31"/>
      <c r="N1122" s="31"/>
      <c r="O1122" s="31"/>
      <c r="P1122" s="31"/>
      <c r="Q1122" s="31"/>
      <c r="S1122" s="31"/>
      <c r="T1122" s="31"/>
      <c r="U1122" s="31"/>
      <c r="V1122" s="31"/>
      <c r="W1122" s="31"/>
      <c r="X1122" s="31"/>
      <c r="Y1122" s="31"/>
      <c r="Z1122" s="31"/>
      <c r="AA1122" s="31"/>
      <c r="AB1122" s="31"/>
      <c r="AC1122" s="31"/>
      <c r="AD1122" s="31"/>
      <c r="AE1122" s="31"/>
      <c r="AF1122" s="31"/>
      <c r="AG1122" s="31"/>
      <c r="AH1122" s="31"/>
      <c r="AI1122" s="31"/>
    </row>
    <row r="1123" spans="1:35">
      <c r="A1123" s="31"/>
      <c r="B1123" s="31"/>
      <c r="C1123" s="31"/>
      <c r="D1123" s="31"/>
      <c r="E1123" s="31"/>
      <c r="F1123" s="31"/>
      <c r="G1123" s="31"/>
      <c r="H1123" s="31"/>
      <c r="I1123" s="97"/>
      <c r="J1123" s="31"/>
      <c r="K1123" s="31"/>
      <c r="L1123" s="31"/>
      <c r="M1123" s="31"/>
      <c r="N1123" s="31"/>
      <c r="O1123" s="31"/>
      <c r="P1123" s="31"/>
      <c r="Q1123" s="31"/>
      <c r="S1123" s="31"/>
      <c r="T1123" s="31"/>
      <c r="U1123" s="31"/>
      <c r="V1123" s="31"/>
      <c r="W1123" s="31"/>
      <c r="X1123" s="31"/>
      <c r="Y1123" s="31"/>
      <c r="Z1123" s="31"/>
      <c r="AA1123" s="31"/>
      <c r="AB1123" s="31"/>
      <c r="AC1123" s="31"/>
      <c r="AD1123" s="31"/>
      <c r="AE1123" s="31"/>
      <c r="AF1123" s="31"/>
      <c r="AG1123" s="31"/>
      <c r="AH1123" s="31"/>
      <c r="AI1123" s="31"/>
    </row>
    <row r="1124" spans="1:35">
      <c r="A1124" s="31"/>
      <c r="B1124" s="31"/>
      <c r="C1124" s="31"/>
      <c r="D1124" s="31"/>
      <c r="E1124" s="31"/>
      <c r="F1124" s="31"/>
      <c r="G1124" s="31"/>
      <c r="H1124" s="31"/>
      <c r="I1124" s="97"/>
      <c r="J1124" s="31"/>
      <c r="K1124" s="31"/>
      <c r="L1124" s="31"/>
      <c r="M1124" s="31"/>
      <c r="N1124" s="31"/>
      <c r="O1124" s="31"/>
      <c r="P1124" s="31"/>
      <c r="Q1124" s="31"/>
      <c r="S1124" s="31"/>
      <c r="T1124" s="31"/>
      <c r="U1124" s="31"/>
      <c r="V1124" s="31"/>
      <c r="W1124" s="31"/>
      <c r="X1124" s="31"/>
      <c r="Y1124" s="31"/>
      <c r="Z1124" s="31"/>
      <c r="AA1124" s="31"/>
      <c r="AB1124" s="31"/>
      <c r="AC1124" s="31"/>
      <c r="AD1124" s="31"/>
      <c r="AE1124" s="31"/>
      <c r="AF1124" s="31"/>
      <c r="AG1124" s="31"/>
      <c r="AH1124" s="31"/>
      <c r="AI1124" s="31"/>
    </row>
    <row r="1125" spans="1:35">
      <c r="A1125" s="31"/>
      <c r="B1125" s="31"/>
      <c r="C1125" s="31"/>
      <c r="D1125" s="31"/>
      <c r="E1125" s="31"/>
      <c r="F1125" s="31"/>
      <c r="G1125" s="31"/>
      <c r="H1125" s="31"/>
      <c r="I1125" s="97"/>
      <c r="J1125" s="31"/>
      <c r="K1125" s="31"/>
      <c r="L1125" s="31"/>
      <c r="M1125" s="31"/>
      <c r="N1125" s="31"/>
      <c r="O1125" s="31"/>
      <c r="P1125" s="31"/>
      <c r="Q1125" s="31"/>
      <c r="S1125" s="31"/>
      <c r="T1125" s="31"/>
      <c r="U1125" s="31"/>
      <c r="V1125" s="31"/>
      <c r="W1125" s="31"/>
      <c r="X1125" s="31"/>
      <c r="Y1125" s="31"/>
      <c r="Z1125" s="31"/>
      <c r="AA1125" s="31"/>
      <c r="AB1125" s="31"/>
      <c r="AC1125" s="31"/>
      <c r="AD1125" s="31"/>
      <c r="AE1125" s="31"/>
      <c r="AF1125" s="31"/>
      <c r="AG1125" s="31"/>
      <c r="AH1125" s="31"/>
      <c r="AI1125" s="31"/>
    </row>
    <row r="1126" spans="1:35">
      <c r="A1126" s="31"/>
      <c r="B1126" s="31"/>
      <c r="C1126" s="31"/>
      <c r="D1126" s="31"/>
      <c r="E1126" s="31"/>
      <c r="F1126" s="31"/>
      <c r="G1126" s="31"/>
      <c r="H1126" s="31"/>
      <c r="I1126" s="97"/>
      <c r="J1126" s="31"/>
      <c r="K1126" s="31"/>
      <c r="L1126" s="31"/>
      <c r="M1126" s="31"/>
      <c r="N1126" s="31"/>
      <c r="O1126" s="31"/>
      <c r="P1126" s="31"/>
      <c r="Q1126" s="31"/>
      <c r="S1126" s="31"/>
      <c r="T1126" s="31"/>
      <c r="U1126" s="31"/>
      <c r="V1126" s="31"/>
      <c r="W1126" s="31"/>
      <c r="X1126" s="31"/>
      <c r="Y1126" s="31"/>
      <c r="Z1126" s="31"/>
      <c r="AA1126" s="31"/>
      <c r="AB1126" s="31"/>
      <c r="AC1126" s="31"/>
      <c r="AD1126" s="31"/>
      <c r="AE1126" s="31"/>
      <c r="AF1126" s="31"/>
      <c r="AG1126" s="31"/>
      <c r="AH1126" s="31"/>
      <c r="AI1126" s="31"/>
    </row>
    <row r="1127" spans="1:35">
      <c r="A1127" s="31"/>
      <c r="B1127" s="31"/>
      <c r="C1127" s="31"/>
      <c r="D1127" s="31"/>
      <c r="E1127" s="31"/>
      <c r="F1127" s="31"/>
      <c r="G1127" s="31"/>
      <c r="H1127" s="31"/>
      <c r="I1127" s="97"/>
      <c r="J1127" s="31"/>
      <c r="K1127" s="31"/>
      <c r="L1127" s="31"/>
      <c r="M1127" s="31"/>
      <c r="N1127" s="31"/>
      <c r="O1127" s="31"/>
      <c r="P1127" s="31"/>
      <c r="Q1127" s="31"/>
      <c r="S1127" s="31"/>
      <c r="T1127" s="31"/>
      <c r="U1127" s="31"/>
      <c r="V1127" s="31"/>
      <c r="W1127" s="31"/>
      <c r="X1127" s="31"/>
      <c r="Y1127" s="31"/>
      <c r="Z1127" s="31"/>
      <c r="AA1127" s="31"/>
      <c r="AB1127" s="31"/>
      <c r="AC1127" s="31"/>
      <c r="AD1127" s="31"/>
      <c r="AE1127" s="31"/>
      <c r="AF1127" s="31"/>
      <c r="AG1127" s="31"/>
      <c r="AH1127" s="31"/>
      <c r="AI1127" s="31"/>
    </row>
    <row r="1128" spans="1:35">
      <c r="A1128" s="31"/>
      <c r="B1128" s="31"/>
      <c r="C1128" s="31"/>
      <c r="D1128" s="31"/>
      <c r="E1128" s="31"/>
      <c r="F1128" s="31"/>
      <c r="G1128" s="31"/>
      <c r="H1128" s="31"/>
      <c r="I1128" s="97"/>
      <c r="J1128" s="31"/>
      <c r="K1128" s="31"/>
      <c r="L1128" s="31"/>
      <c r="M1128" s="31"/>
      <c r="N1128" s="31"/>
      <c r="O1128" s="31"/>
      <c r="P1128" s="31"/>
      <c r="Q1128" s="31"/>
      <c r="S1128" s="31"/>
      <c r="T1128" s="31"/>
      <c r="U1128" s="31"/>
      <c r="V1128" s="31"/>
      <c r="W1128" s="31"/>
      <c r="X1128" s="31"/>
      <c r="Y1128" s="31"/>
      <c r="Z1128" s="31"/>
      <c r="AA1128" s="31"/>
      <c r="AB1128" s="31"/>
      <c r="AC1128" s="31"/>
      <c r="AD1128" s="31"/>
      <c r="AE1128" s="31"/>
      <c r="AF1128" s="31"/>
      <c r="AG1128" s="31"/>
      <c r="AH1128" s="31"/>
      <c r="AI1128" s="31"/>
    </row>
    <row r="1129" spans="1:35">
      <c r="A1129" s="31"/>
      <c r="B1129" s="31"/>
      <c r="C1129" s="31"/>
      <c r="D1129" s="31"/>
      <c r="E1129" s="31"/>
      <c r="F1129" s="31"/>
      <c r="G1129" s="31"/>
      <c r="H1129" s="31"/>
      <c r="I1129" s="97"/>
      <c r="J1129" s="31"/>
      <c r="K1129" s="31"/>
      <c r="L1129" s="31"/>
      <c r="M1129" s="31"/>
      <c r="N1129" s="31"/>
      <c r="O1129" s="31"/>
      <c r="P1129" s="31"/>
      <c r="Q1129" s="31"/>
      <c r="S1129" s="31"/>
      <c r="T1129" s="31"/>
      <c r="U1129" s="31"/>
      <c r="V1129" s="31"/>
      <c r="W1129" s="31"/>
      <c r="X1129" s="31"/>
      <c r="Y1129" s="31"/>
      <c r="Z1129" s="31"/>
      <c r="AA1129" s="31"/>
      <c r="AB1129" s="31"/>
      <c r="AC1129" s="31"/>
      <c r="AD1129" s="31"/>
      <c r="AE1129" s="31"/>
      <c r="AF1129" s="31"/>
      <c r="AG1129" s="31"/>
      <c r="AH1129" s="31"/>
      <c r="AI1129" s="31"/>
    </row>
    <row r="1130" spans="1:35">
      <c r="A1130" s="31"/>
      <c r="B1130" s="31"/>
      <c r="C1130" s="31"/>
      <c r="D1130" s="31"/>
      <c r="E1130" s="31"/>
      <c r="F1130" s="31"/>
      <c r="G1130" s="31"/>
      <c r="H1130" s="31"/>
      <c r="I1130" s="97"/>
      <c r="J1130" s="31"/>
      <c r="K1130" s="31"/>
      <c r="L1130" s="31"/>
      <c r="M1130" s="31"/>
      <c r="N1130" s="31"/>
      <c r="O1130" s="31"/>
      <c r="P1130" s="31"/>
      <c r="Q1130" s="31"/>
      <c r="S1130" s="31"/>
      <c r="T1130" s="31"/>
      <c r="U1130" s="31"/>
      <c r="V1130" s="31"/>
      <c r="W1130" s="31"/>
      <c r="X1130" s="31"/>
      <c r="Y1130" s="31"/>
      <c r="Z1130" s="31"/>
      <c r="AA1130" s="31"/>
      <c r="AB1130" s="31"/>
      <c r="AC1130" s="31"/>
      <c r="AD1130" s="31"/>
      <c r="AE1130" s="31"/>
      <c r="AF1130" s="31"/>
      <c r="AG1130" s="31"/>
      <c r="AH1130" s="31"/>
      <c r="AI1130" s="31"/>
    </row>
    <row r="1131" spans="1:35">
      <c r="A1131" s="31"/>
      <c r="B1131" s="31"/>
      <c r="C1131" s="31"/>
      <c r="D1131" s="31"/>
      <c r="E1131" s="31"/>
      <c r="F1131" s="31"/>
      <c r="G1131" s="31"/>
      <c r="H1131" s="31"/>
      <c r="I1131" s="97"/>
      <c r="J1131" s="31"/>
      <c r="K1131" s="31"/>
      <c r="L1131" s="31"/>
      <c r="M1131" s="31"/>
      <c r="N1131" s="31"/>
      <c r="O1131" s="31"/>
      <c r="P1131" s="31"/>
      <c r="Q1131" s="31"/>
      <c r="S1131" s="31"/>
      <c r="T1131" s="31"/>
      <c r="U1131" s="31"/>
      <c r="V1131" s="31"/>
      <c r="W1131" s="31"/>
      <c r="X1131" s="31"/>
      <c r="Y1131" s="31"/>
      <c r="Z1131" s="31"/>
      <c r="AA1131" s="31"/>
      <c r="AB1131" s="31"/>
      <c r="AC1131" s="31"/>
      <c r="AD1131" s="31"/>
      <c r="AE1131" s="31"/>
      <c r="AF1131" s="31"/>
      <c r="AG1131" s="31"/>
      <c r="AH1131" s="31"/>
      <c r="AI1131" s="31"/>
    </row>
    <row r="1132" spans="1:35">
      <c r="A1132" s="31"/>
      <c r="B1132" s="31"/>
      <c r="C1132" s="31"/>
      <c r="D1132" s="31"/>
      <c r="E1132" s="31"/>
      <c r="F1132" s="31"/>
      <c r="G1132" s="31"/>
      <c r="H1132" s="31"/>
      <c r="I1132" s="97"/>
      <c r="J1132" s="31"/>
      <c r="K1132" s="31"/>
      <c r="L1132" s="31"/>
      <c r="M1132" s="31"/>
      <c r="N1132" s="31"/>
      <c r="O1132" s="31"/>
      <c r="P1132" s="31"/>
      <c r="Q1132" s="31"/>
      <c r="S1132" s="31"/>
      <c r="T1132" s="31"/>
      <c r="U1132" s="31"/>
      <c r="V1132" s="31"/>
      <c r="W1132" s="31"/>
      <c r="X1132" s="31"/>
      <c r="Y1132" s="31"/>
      <c r="Z1132" s="31"/>
      <c r="AA1132" s="31"/>
      <c r="AB1132" s="31"/>
      <c r="AC1132" s="31"/>
      <c r="AD1132" s="31"/>
      <c r="AE1132" s="31"/>
      <c r="AF1132" s="31"/>
      <c r="AG1132" s="31"/>
      <c r="AH1132" s="31"/>
      <c r="AI1132" s="31"/>
    </row>
    <row r="1133" spans="1:35">
      <c r="A1133" s="31"/>
      <c r="B1133" s="31"/>
      <c r="C1133" s="31"/>
      <c r="D1133" s="31"/>
      <c r="E1133" s="31"/>
      <c r="F1133" s="31"/>
      <c r="G1133" s="31"/>
      <c r="H1133" s="31"/>
      <c r="I1133" s="97"/>
      <c r="J1133" s="31"/>
      <c r="K1133" s="31"/>
      <c r="L1133" s="31"/>
      <c r="M1133" s="31"/>
      <c r="N1133" s="31"/>
      <c r="O1133" s="31"/>
      <c r="P1133" s="31"/>
      <c r="Q1133" s="31"/>
      <c r="S1133" s="31"/>
      <c r="T1133" s="31"/>
      <c r="U1133" s="31"/>
      <c r="V1133" s="31"/>
      <c r="W1133" s="31"/>
      <c r="X1133" s="31"/>
      <c r="Y1133" s="31"/>
      <c r="Z1133" s="31"/>
      <c r="AA1133" s="31"/>
      <c r="AB1133" s="31"/>
      <c r="AC1133" s="31"/>
      <c r="AD1133" s="31"/>
      <c r="AE1133" s="31"/>
      <c r="AF1133" s="31"/>
      <c r="AG1133" s="31"/>
      <c r="AH1133" s="31"/>
      <c r="AI1133" s="31"/>
    </row>
    <row r="1134" spans="1:35">
      <c r="A1134" s="31"/>
      <c r="B1134" s="31"/>
      <c r="C1134" s="31"/>
      <c r="D1134" s="31"/>
      <c r="E1134" s="31"/>
      <c r="F1134" s="31"/>
      <c r="G1134" s="31"/>
      <c r="H1134" s="31"/>
      <c r="I1134" s="97"/>
      <c r="J1134" s="31"/>
      <c r="K1134" s="31"/>
      <c r="L1134" s="31"/>
      <c r="M1134" s="31"/>
      <c r="N1134" s="31"/>
      <c r="O1134" s="31"/>
      <c r="P1134" s="31"/>
      <c r="Q1134" s="31"/>
      <c r="S1134" s="31"/>
      <c r="T1134" s="31"/>
      <c r="U1134" s="31"/>
      <c r="V1134" s="31"/>
      <c r="W1134" s="31"/>
      <c r="X1134" s="31"/>
      <c r="Y1134" s="31"/>
      <c r="Z1134" s="31"/>
      <c r="AA1134" s="31"/>
      <c r="AB1134" s="31"/>
      <c r="AC1134" s="31"/>
      <c r="AD1134" s="31"/>
      <c r="AE1134" s="31"/>
      <c r="AF1134" s="31"/>
      <c r="AG1134" s="31"/>
      <c r="AH1134" s="31"/>
      <c r="AI1134" s="31"/>
    </row>
    <row r="1135" spans="1:35">
      <c r="A1135" s="31"/>
      <c r="B1135" s="31"/>
      <c r="C1135" s="31"/>
      <c r="D1135" s="31"/>
      <c r="E1135" s="31"/>
      <c r="F1135" s="31"/>
      <c r="G1135" s="31"/>
      <c r="H1135" s="31"/>
      <c r="I1135" s="97"/>
      <c r="J1135" s="31"/>
      <c r="K1135" s="31"/>
      <c r="L1135" s="31"/>
      <c r="M1135" s="31"/>
      <c r="N1135" s="31"/>
      <c r="O1135" s="31"/>
      <c r="P1135" s="31"/>
      <c r="Q1135" s="31"/>
      <c r="S1135" s="31"/>
      <c r="T1135" s="31"/>
      <c r="U1135" s="31"/>
      <c r="V1135" s="31"/>
      <c r="W1135" s="31"/>
      <c r="X1135" s="31"/>
      <c r="Y1135" s="31"/>
      <c r="Z1135" s="31"/>
      <c r="AA1135" s="31"/>
      <c r="AB1135" s="31"/>
      <c r="AC1135" s="31"/>
      <c r="AD1135" s="31"/>
      <c r="AE1135" s="31"/>
      <c r="AF1135" s="31"/>
      <c r="AG1135" s="31"/>
      <c r="AH1135" s="31"/>
      <c r="AI1135" s="31"/>
    </row>
    <row r="1136" spans="1:35">
      <c r="A1136" s="31"/>
      <c r="B1136" s="31"/>
      <c r="C1136" s="31"/>
      <c r="D1136" s="31"/>
      <c r="E1136" s="31"/>
      <c r="F1136" s="31"/>
      <c r="G1136" s="31"/>
      <c r="H1136" s="31"/>
      <c r="I1136" s="97"/>
      <c r="J1136" s="31"/>
      <c r="K1136" s="31"/>
      <c r="L1136" s="31"/>
      <c r="M1136" s="31"/>
      <c r="N1136" s="31"/>
      <c r="O1136" s="31"/>
      <c r="P1136" s="31"/>
      <c r="Q1136" s="31"/>
      <c r="S1136" s="31"/>
      <c r="T1136" s="31"/>
      <c r="U1136" s="31"/>
      <c r="V1136" s="31"/>
      <c r="W1136" s="31"/>
      <c r="X1136" s="31"/>
      <c r="Y1136" s="31"/>
      <c r="Z1136" s="31"/>
      <c r="AA1136" s="31"/>
      <c r="AB1136" s="31"/>
      <c r="AC1136" s="31"/>
      <c r="AD1136" s="31"/>
      <c r="AE1136" s="31"/>
      <c r="AF1136" s="31"/>
      <c r="AG1136" s="31"/>
      <c r="AH1136" s="31"/>
      <c r="AI1136" s="31"/>
    </row>
    <row r="1137" spans="1:35">
      <c r="A1137" s="31"/>
      <c r="B1137" s="31"/>
      <c r="C1137" s="31"/>
      <c r="D1137" s="31"/>
      <c r="E1137" s="31"/>
      <c r="F1137" s="31"/>
      <c r="G1137" s="31"/>
      <c r="H1137" s="31"/>
      <c r="I1137" s="97"/>
      <c r="J1137" s="31"/>
      <c r="K1137" s="31"/>
      <c r="L1137" s="31"/>
      <c r="M1137" s="31"/>
      <c r="N1137" s="31"/>
      <c r="O1137" s="31"/>
      <c r="P1137" s="31"/>
      <c r="Q1137" s="31"/>
      <c r="S1137" s="31"/>
      <c r="T1137" s="31"/>
      <c r="U1137" s="31"/>
      <c r="V1137" s="31"/>
      <c r="W1137" s="31"/>
      <c r="X1137" s="31"/>
      <c r="Y1137" s="31"/>
      <c r="Z1137" s="31"/>
      <c r="AA1137" s="31"/>
      <c r="AB1137" s="31"/>
      <c r="AC1137" s="31"/>
      <c r="AD1137" s="31"/>
      <c r="AE1137" s="31"/>
      <c r="AF1137" s="31"/>
      <c r="AG1137" s="31"/>
      <c r="AH1137" s="31"/>
      <c r="AI1137" s="31"/>
    </row>
    <row r="1138" spans="1:35">
      <c r="A1138" s="31"/>
      <c r="B1138" s="31"/>
      <c r="C1138" s="31"/>
      <c r="D1138" s="31"/>
      <c r="E1138" s="31"/>
      <c r="F1138" s="31"/>
      <c r="G1138" s="31"/>
      <c r="H1138" s="31"/>
      <c r="I1138" s="97"/>
      <c r="J1138" s="31"/>
      <c r="K1138" s="31"/>
      <c r="L1138" s="31"/>
      <c r="M1138" s="31"/>
      <c r="N1138" s="31"/>
      <c r="O1138" s="31"/>
      <c r="P1138" s="31"/>
      <c r="Q1138" s="31"/>
      <c r="S1138" s="31"/>
      <c r="T1138" s="31"/>
      <c r="U1138" s="31"/>
      <c r="V1138" s="31"/>
      <c r="W1138" s="31"/>
      <c r="X1138" s="31"/>
      <c r="Y1138" s="31"/>
      <c r="Z1138" s="31"/>
      <c r="AA1138" s="31"/>
      <c r="AB1138" s="31"/>
      <c r="AC1138" s="31"/>
      <c r="AD1138" s="31"/>
      <c r="AE1138" s="31"/>
      <c r="AF1138" s="31"/>
      <c r="AG1138" s="31"/>
      <c r="AH1138" s="31"/>
      <c r="AI1138" s="31"/>
    </row>
    <row r="1139" spans="1:35">
      <c r="A1139" s="31"/>
      <c r="B1139" s="31"/>
      <c r="C1139" s="31"/>
      <c r="D1139" s="31"/>
      <c r="E1139" s="31"/>
      <c r="F1139" s="31"/>
      <c r="G1139" s="31"/>
      <c r="H1139" s="31"/>
      <c r="I1139" s="97"/>
      <c r="J1139" s="31"/>
      <c r="K1139" s="31"/>
      <c r="L1139" s="31"/>
      <c r="M1139" s="31"/>
      <c r="N1139" s="31"/>
      <c r="O1139" s="31"/>
      <c r="P1139" s="31"/>
      <c r="Q1139" s="31"/>
      <c r="S1139" s="31"/>
      <c r="T1139" s="31"/>
      <c r="U1139" s="31"/>
      <c r="V1139" s="31"/>
      <c r="W1139" s="31"/>
      <c r="X1139" s="31"/>
      <c r="Y1139" s="31"/>
      <c r="Z1139" s="31"/>
      <c r="AA1139" s="31"/>
      <c r="AB1139" s="31"/>
      <c r="AC1139" s="31"/>
      <c r="AD1139" s="31"/>
      <c r="AE1139" s="31"/>
      <c r="AF1139" s="31"/>
      <c r="AG1139" s="31"/>
      <c r="AH1139" s="31"/>
      <c r="AI1139" s="31"/>
    </row>
    <row r="1140" spans="1:35">
      <c r="A1140" s="31"/>
      <c r="B1140" s="31"/>
      <c r="C1140" s="31"/>
      <c r="D1140" s="31"/>
      <c r="E1140" s="31"/>
      <c r="F1140" s="31"/>
      <c r="G1140" s="31"/>
      <c r="H1140" s="31"/>
      <c r="I1140" s="97"/>
      <c r="J1140" s="31"/>
      <c r="K1140" s="31"/>
      <c r="L1140" s="31"/>
      <c r="M1140" s="31"/>
      <c r="N1140" s="31"/>
      <c r="O1140" s="31"/>
      <c r="P1140" s="31"/>
      <c r="Q1140" s="31"/>
      <c r="S1140" s="31"/>
      <c r="T1140" s="31"/>
      <c r="U1140" s="31"/>
      <c r="V1140" s="31"/>
      <c r="W1140" s="31"/>
      <c r="X1140" s="31"/>
      <c r="Y1140" s="31"/>
      <c r="Z1140" s="31"/>
      <c r="AA1140" s="31"/>
      <c r="AB1140" s="31"/>
      <c r="AC1140" s="31"/>
      <c r="AD1140" s="31"/>
      <c r="AE1140" s="31"/>
      <c r="AF1140" s="31"/>
      <c r="AG1140" s="31"/>
      <c r="AH1140" s="31"/>
      <c r="AI1140" s="31"/>
    </row>
    <row r="1141" spans="1:35">
      <c r="A1141" s="31"/>
      <c r="B1141" s="31"/>
      <c r="C1141" s="31"/>
      <c r="D1141" s="31"/>
      <c r="E1141" s="31"/>
      <c r="F1141" s="31"/>
      <c r="G1141" s="31"/>
      <c r="H1141" s="31"/>
      <c r="I1141" s="97"/>
      <c r="J1141" s="31"/>
      <c r="K1141" s="31"/>
      <c r="L1141" s="31"/>
      <c r="M1141" s="31"/>
      <c r="N1141" s="31"/>
      <c r="O1141" s="31"/>
      <c r="P1141" s="31"/>
      <c r="Q1141" s="31"/>
      <c r="S1141" s="31"/>
      <c r="T1141" s="31"/>
      <c r="U1141" s="31"/>
      <c r="V1141" s="31"/>
      <c r="W1141" s="31"/>
      <c r="X1141" s="31"/>
      <c r="Y1141" s="31"/>
      <c r="Z1141" s="31"/>
      <c r="AA1141" s="31"/>
      <c r="AB1141" s="31"/>
      <c r="AC1141" s="31"/>
      <c r="AD1141" s="31"/>
      <c r="AE1141" s="31"/>
      <c r="AF1141" s="31"/>
      <c r="AG1141" s="31"/>
      <c r="AH1141" s="31"/>
      <c r="AI1141" s="31"/>
    </row>
    <row r="1142" spans="1:35">
      <c r="A1142" s="31"/>
      <c r="B1142" s="31"/>
      <c r="C1142" s="31"/>
      <c r="D1142" s="31"/>
      <c r="E1142" s="31"/>
      <c r="F1142" s="31"/>
      <c r="G1142" s="31"/>
      <c r="H1142" s="31"/>
      <c r="I1142" s="97"/>
      <c r="J1142" s="31"/>
      <c r="K1142" s="31"/>
      <c r="L1142" s="31"/>
      <c r="M1142" s="31"/>
      <c r="N1142" s="31"/>
      <c r="O1142" s="31"/>
      <c r="P1142" s="31"/>
      <c r="Q1142" s="31"/>
      <c r="S1142" s="31"/>
      <c r="T1142" s="31"/>
      <c r="U1142" s="31"/>
      <c r="V1142" s="31"/>
      <c r="W1142" s="31"/>
      <c r="X1142" s="31"/>
      <c r="Y1142" s="31"/>
      <c r="Z1142" s="31"/>
      <c r="AA1142" s="31"/>
      <c r="AB1142" s="31"/>
      <c r="AC1142" s="31"/>
      <c r="AD1142" s="31"/>
      <c r="AE1142" s="31"/>
      <c r="AF1142" s="31"/>
      <c r="AG1142" s="31"/>
      <c r="AH1142" s="31"/>
      <c r="AI1142" s="31"/>
    </row>
    <row r="1143" spans="1:35">
      <c r="A1143" s="31"/>
      <c r="B1143" s="31"/>
      <c r="C1143" s="31"/>
      <c r="D1143" s="31"/>
      <c r="E1143" s="31"/>
      <c r="F1143" s="31"/>
      <c r="G1143" s="31"/>
      <c r="H1143" s="31"/>
      <c r="I1143" s="97"/>
      <c r="J1143" s="31"/>
      <c r="K1143" s="31"/>
      <c r="L1143" s="31"/>
      <c r="M1143" s="31"/>
      <c r="N1143" s="31"/>
      <c r="O1143" s="31"/>
      <c r="P1143" s="31"/>
      <c r="Q1143" s="31"/>
      <c r="S1143" s="31"/>
      <c r="T1143" s="31"/>
      <c r="U1143" s="31"/>
      <c r="V1143" s="31"/>
      <c r="W1143" s="31"/>
      <c r="X1143" s="31"/>
      <c r="Y1143" s="31"/>
      <c r="Z1143" s="31"/>
      <c r="AA1143" s="31"/>
      <c r="AB1143" s="31"/>
      <c r="AC1143" s="31"/>
      <c r="AD1143" s="31"/>
      <c r="AE1143" s="31"/>
      <c r="AF1143" s="31"/>
      <c r="AG1143" s="31"/>
      <c r="AH1143" s="31"/>
      <c r="AI1143" s="31"/>
    </row>
    <row r="1144" spans="1:35">
      <c r="A1144" s="31"/>
      <c r="B1144" s="31"/>
      <c r="C1144" s="31"/>
      <c r="D1144" s="31"/>
      <c r="E1144" s="31"/>
      <c r="F1144" s="31"/>
      <c r="G1144" s="31"/>
      <c r="H1144" s="31"/>
      <c r="I1144" s="97"/>
      <c r="J1144" s="31"/>
      <c r="K1144" s="31"/>
      <c r="L1144" s="31"/>
      <c r="M1144" s="31"/>
      <c r="N1144" s="31"/>
      <c r="O1144" s="31"/>
      <c r="P1144" s="31"/>
      <c r="Q1144" s="31"/>
      <c r="S1144" s="31"/>
      <c r="T1144" s="31"/>
      <c r="U1144" s="31"/>
      <c r="V1144" s="31"/>
      <c r="W1144" s="31"/>
      <c r="X1144" s="31"/>
      <c r="Y1144" s="31"/>
      <c r="Z1144" s="31"/>
      <c r="AA1144" s="31"/>
      <c r="AB1144" s="31"/>
      <c r="AC1144" s="31"/>
      <c r="AD1144" s="31"/>
      <c r="AE1144" s="31"/>
      <c r="AF1144" s="31"/>
      <c r="AG1144" s="31"/>
      <c r="AH1144" s="31"/>
      <c r="AI1144" s="31"/>
    </row>
    <row r="1145" spans="1:35">
      <c r="A1145" s="31"/>
      <c r="B1145" s="31"/>
      <c r="C1145" s="31"/>
      <c r="D1145" s="31"/>
      <c r="E1145" s="31"/>
      <c r="F1145" s="31"/>
      <c r="G1145" s="31"/>
      <c r="H1145" s="31"/>
      <c r="I1145" s="97"/>
      <c r="J1145" s="31"/>
      <c r="K1145" s="31"/>
      <c r="L1145" s="31"/>
      <c r="M1145" s="31"/>
      <c r="N1145" s="31"/>
      <c r="O1145" s="31"/>
      <c r="P1145" s="31"/>
      <c r="Q1145" s="31"/>
      <c r="S1145" s="31"/>
      <c r="T1145" s="31"/>
      <c r="U1145" s="31"/>
      <c r="V1145" s="31"/>
      <c r="W1145" s="31"/>
      <c r="X1145" s="31"/>
      <c r="Y1145" s="31"/>
      <c r="Z1145" s="31"/>
      <c r="AA1145" s="31"/>
      <c r="AB1145" s="31"/>
      <c r="AC1145" s="31"/>
      <c r="AD1145" s="31"/>
      <c r="AE1145" s="31"/>
      <c r="AF1145" s="31"/>
      <c r="AG1145" s="31"/>
      <c r="AH1145" s="31"/>
      <c r="AI1145" s="31"/>
    </row>
    <row r="1146" spans="1:35">
      <c r="A1146" s="31"/>
      <c r="B1146" s="31"/>
      <c r="C1146" s="31"/>
      <c r="D1146" s="31"/>
      <c r="E1146" s="31"/>
      <c r="F1146" s="31"/>
      <c r="G1146" s="31"/>
      <c r="H1146" s="31"/>
      <c r="I1146" s="97"/>
      <c r="J1146" s="31"/>
      <c r="K1146" s="31"/>
      <c r="L1146" s="31"/>
      <c r="M1146" s="31"/>
      <c r="N1146" s="31"/>
      <c r="O1146" s="31"/>
      <c r="P1146" s="31"/>
      <c r="Q1146" s="31"/>
      <c r="S1146" s="31"/>
      <c r="T1146" s="31"/>
      <c r="U1146" s="31"/>
      <c r="V1146" s="31"/>
      <c r="W1146" s="31"/>
      <c r="X1146" s="31"/>
      <c r="Y1146" s="31"/>
      <c r="Z1146" s="31"/>
      <c r="AA1146" s="31"/>
      <c r="AB1146" s="31"/>
      <c r="AC1146" s="31"/>
      <c r="AD1146" s="31"/>
      <c r="AE1146" s="31"/>
      <c r="AF1146" s="31"/>
      <c r="AG1146" s="31"/>
      <c r="AH1146" s="31"/>
      <c r="AI1146" s="31"/>
    </row>
    <row r="1147" spans="1:35">
      <c r="A1147" s="31"/>
      <c r="B1147" s="31"/>
      <c r="C1147" s="31"/>
      <c r="D1147" s="31"/>
      <c r="E1147" s="31"/>
      <c r="F1147" s="31"/>
      <c r="G1147" s="31"/>
      <c r="H1147" s="31"/>
      <c r="I1147" s="97"/>
      <c r="J1147" s="31"/>
      <c r="K1147" s="31"/>
      <c r="L1147" s="31"/>
      <c r="M1147" s="31"/>
      <c r="N1147" s="31"/>
      <c r="O1147" s="31"/>
      <c r="P1147" s="31"/>
      <c r="Q1147" s="31"/>
      <c r="S1147" s="31"/>
      <c r="T1147" s="31"/>
      <c r="U1147" s="31"/>
      <c r="V1147" s="31"/>
      <c r="W1147" s="31"/>
      <c r="X1147" s="31"/>
      <c r="Y1147" s="31"/>
      <c r="Z1147" s="31"/>
      <c r="AA1147" s="31"/>
      <c r="AB1147" s="31"/>
      <c r="AC1147" s="31"/>
      <c r="AD1147" s="31"/>
      <c r="AE1147" s="31"/>
      <c r="AF1147" s="31"/>
      <c r="AG1147" s="31"/>
      <c r="AH1147" s="31"/>
      <c r="AI1147" s="31"/>
    </row>
    <row r="1148" spans="1:35">
      <c r="A1148" s="31"/>
      <c r="B1148" s="31"/>
      <c r="C1148" s="31"/>
      <c r="D1148" s="31"/>
      <c r="E1148" s="31"/>
      <c r="F1148" s="31"/>
      <c r="G1148" s="31"/>
      <c r="H1148" s="31"/>
      <c r="I1148" s="97"/>
      <c r="J1148" s="31"/>
      <c r="K1148" s="31"/>
      <c r="L1148" s="31"/>
      <c r="M1148" s="31"/>
      <c r="N1148" s="31"/>
      <c r="O1148" s="31"/>
      <c r="P1148" s="31"/>
      <c r="Q1148" s="31"/>
      <c r="S1148" s="31"/>
      <c r="T1148" s="31"/>
      <c r="U1148" s="31"/>
      <c r="V1148" s="31"/>
      <c r="W1148" s="31"/>
      <c r="X1148" s="31"/>
      <c r="Y1148" s="31"/>
      <c r="Z1148" s="31"/>
      <c r="AA1148" s="31"/>
      <c r="AB1148" s="31"/>
      <c r="AC1148" s="31"/>
      <c r="AD1148" s="31"/>
      <c r="AE1148" s="31"/>
      <c r="AF1148" s="31"/>
      <c r="AG1148" s="31"/>
      <c r="AH1148" s="31"/>
      <c r="AI1148" s="31"/>
    </row>
    <row r="1149" spans="1:35">
      <c r="A1149" s="31"/>
      <c r="B1149" s="31"/>
      <c r="C1149" s="31"/>
      <c r="D1149" s="31"/>
      <c r="E1149" s="31"/>
      <c r="F1149" s="31"/>
      <c r="G1149" s="31"/>
      <c r="H1149" s="31"/>
      <c r="I1149" s="97"/>
      <c r="J1149" s="31"/>
      <c r="K1149" s="31"/>
      <c r="L1149" s="31"/>
      <c r="M1149" s="31"/>
      <c r="N1149" s="31"/>
      <c r="O1149" s="31"/>
      <c r="P1149" s="31"/>
      <c r="Q1149" s="31"/>
      <c r="S1149" s="31"/>
      <c r="T1149" s="31"/>
      <c r="U1149" s="31"/>
      <c r="V1149" s="31"/>
      <c r="W1149" s="31"/>
      <c r="X1149" s="31"/>
      <c r="Y1149" s="31"/>
      <c r="Z1149" s="31"/>
      <c r="AA1149" s="31"/>
      <c r="AB1149" s="31"/>
      <c r="AC1149" s="31"/>
      <c r="AD1149" s="31"/>
      <c r="AE1149" s="31"/>
      <c r="AF1149" s="31"/>
      <c r="AG1149" s="31"/>
      <c r="AH1149" s="31"/>
      <c r="AI1149" s="31"/>
    </row>
    <row r="1150" spans="1:35">
      <c r="A1150" s="31"/>
      <c r="B1150" s="31"/>
      <c r="C1150" s="31"/>
      <c r="D1150" s="31"/>
      <c r="E1150" s="31"/>
      <c r="F1150" s="31"/>
      <c r="G1150" s="31"/>
      <c r="H1150" s="31"/>
      <c r="I1150" s="97"/>
      <c r="J1150" s="31"/>
      <c r="K1150" s="31"/>
      <c r="L1150" s="31"/>
      <c r="M1150" s="31"/>
      <c r="N1150" s="31"/>
      <c r="O1150" s="31"/>
      <c r="P1150" s="31"/>
      <c r="Q1150" s="31"/>
      <c r="S1150" s="31"/>
      <c r="T1150" s="31"/>
      <c r="U1150" s="31"/>
      <c r="V1150" s="31"/>
      <c r="W1150" s="31"/>
      <c r="X1150" s="31"/>
      <c r="Y1150" s="31"/>
      <c r="Z1150" s="31"/>
      <c r="AA1150" s="31"/>
      <c r="AB1150" s="31"/>
      <c r="AC1150" s="31"/>
      <c r="AD1150" s="31"/>
      <c r="AE1150" s="31"/>
      <c r="AF1150" s="31"/>
      <c r="AG1150" s="31"/>
      <c r="AH1150" s="31"/>
      <c r="AI1150" s="31"/>
    </row>
    <row r="1151" spans="1:35">
      <c r="A1151" s="31"/>
      <c r="B1151" s="31"/>
      <c r="C1151" s="31"/>
      <c r="D1151" s="31"/>
      <c r="E1151" s="31"/>
      <c r="F1151" s="31"/>
      <c r="G1151" s="31"/>
      <c r="H1151" s="31"/>
      <c r="I1151" s="97"/>
      <c r="J1151" s="31"/>
      <c r="K1151" s="31"/>
      <c r="L1151" s="31"/>
      <c r="M1151" s="31"/>
      <c r="N1151" s="31"/>
      <c r="O1151" s="31"/>
      <c r="P1151" s="31"/>
      <c r="Q1151" s="31"/>
      <c r="S1151" s="31"/>
      <c r="T1151" s="31"/>
      <c r="U1151" s="31"/>
      <c r="V1151" s="31"/>
      <c r="W1151" s="31"/>
      <c r="X1151" s="31"/>
      <c r="Y1151" s="31"/>
      <c r="Z1151" s="31"/>
      <c r="AA1151" s="31"/>
      <c r="AB1151" s="31"/>
      <c r="AC1151" s="31"/>
      <c r="AD1151" s="31"/>
      <c r="AE1151" s="31"/>
      <c r="AF1151" s="31"/>
      <c r="AG1151" s="31"/>
      <c r="AH1151" s="31"/>
      <c r="AI1151" s="31"/>
    </row>
    <row r="1152" spans="1:35">
      <c r="A1152" s="31"/>
      <c r="B1152" s="31"/>
      <c r="C1152" s="31"/>
      <c r="D1152" s="31"/>
      <c r="E1152" s="31"/>
      <c r="F1152" s="31"/>
      <c r="G1152" s="31"/>
      <c r="H1152" s="31"/>
      <c r="I1152" s="97"/>
      <c r="J1152" s="31"/>
      <c r="K1152" s="31"/>
      <c r="L1152" s="31"/>
      <c r="M1152" s="31"/>
      <c r="N1152" s="31"/>
      <c r="O1152" s="31"/>
      <c r="P1152" s="31"/>
      <c r="Q1152" s="31"/>
      <c r="S1152" s="31"/>
      <c r="T1152" s="31"/>
      <c r="U1152" s="31"/>
      <c r="V1152" s="31"/>
      <c r="W1152" s="31"/>
      <c r="X1152" s="31"/>
      <c r="Y1152" s="31"/>
      <c r="Z1152" s="31"/>
      <c r="AA1152" s="31"/>
      <c r="AB1152" s="31"/>
      <c r="AC1152" s="31"/>
      <c r="AD1152" s="31"/>
      <c r="AE1152" s="31"/>
      <c r="AF1152" s="31"/>
      <c r="AG1152" s="31"/>
      <c r="AH1152" s="31"/>
      <c r="AI1152" s="31"/>
    </row>
    <row r="1153" spans="1:35">
      <c r="A1153" s="31"/>
      <c r="B1153" s="31"/>
      <c r="C1153" s="31"/>
      <c r="D1153" s="31"/>
      <c r="E1153" s="31"/>
      <c r="F1153" s="31"/>
      <c r="G1153" s="31"/>
      <c r="H1153" s="31"/>
      <c r="I1153" s="97"/>
      <c r="J1153" s="31"/>
      <c r="K1153" s="31"/>
      <c r="L1153" s="31"/>
      <c r="M1153" s="31"/>
      <c r="N1153" s="31"/>
      <c r="O1153" s="31"/>
      <c r="P1153" s="31"/>
      <c r="Q1153" s="31"/>
      <c r="S1153" s="31"/>
      <c r="T1153" s="31"/>
      <c r="U1153" s="31"/>
      <c r="V1153" s="31"/>
      <c r="W1153" s="31"/>
      <c r="X1153" s="31"/>
      <c r="Y1153" s="31"/>
      <c r="Z1153" s="31"/>
      <c r="AA1153" s="31"/>
      <c r="AB1153" s="31"/>
      <c r="AC1153" s="31"/>
      <c r="AD1153" s="31"/>
      <c r="AE1153" s="31"/>
      <c r="AF1153" s="31"/>
      <c r="AG1153" s="31"/>
      <c r="AH1153" s="31"/>
      <c r="AI1153" s="31"/>
    </row>
    <row r="1154" spans="1:35">
      <c r="A1154" s="31"/>
      <c r="B1154" s="31"/>
      <c r="C1154" s="31"/>
      <c r="D1154" s="31"/>
      <c r="E1154" s="31"/>
      <c r="F1154" s="31"/>
      <c r="G1154" s="31"/>
      <c r="H1154" s="31"/>
      <c r="I1154" s="97"/>
      <c r="J1154" s="31"/>
      <c r="K1154" s="31"/>
      <c r="L1154" s="31"/>
      <c r="M1154" s="31"/>
      <c r="N1154" s="31"/>
      <c r="O1154" s="31"/>
      <c r="P1154" s="31"/>
      <c r="Q1154" s="31"/>
      <c r="S1154" s="31"/>
      <c r="T1154" s="31"/>
      <c r="U1154" s="31"/>
      <c r="V1154" s="31"/>
      <c r="W1154" s="31"/>
      <c r="X1154" s="31"/>
      <c r="Y1154" s="31"/>
      <c r="Z1154" s="31"/>
      <c r="AA1154" s="31"/>
      <c r="AB1154" s="31"/>
      <c r="AC1154" s="31"/>
      <c r="AD1154" s="31"/>
      <c r="AE1154" s="31"/>
      <c r="AF1154" s="31"/>
      <c r="AG1154" s="31"/>
      <c r="AH1154" s="31"/>
      <c r="AI1154" s="31"/>
    </row>
    <row r="1155" spans="1:35">
      <c r="A1155" s="31"/>
      <c r="B1155" s="31"/>
      <c r="C1155" s="31"/>
      <c r="D1155" s="31"/>
      <c r="E1155" s="31"/>
      <c r="F1155" s="31"/>
      <c r="G1155" s="31"/>
      <c r="H1155" s="31"/>
      <c r="I1155" s="97"/>
      <c r="J1155" s="31"/>
      <c r="K1155" s="31"/>
      <c r="L1155" s="31"/>
      <c r="M1155" s="31"/>
      <c r="N1155" s="31"/>
      <c r="O1155" s="31"/>
      <c r="P1155" s="31"/>
      <c r="Q1155" s="31"/>
      <c r="S1155" s="31"/>
      <c r="T1155" s="31"/>
      <c r="U1155" s="31"/>
      <c r="V1155" s="31"/>
      <c r="W1155" s="31"/>
      <c r="X1155" s="31"/>
      <c r="Y1155" s="31"/>
      <c r="Z1155" s="31"/>
      <c r="AA1155" s="31"/>
      <c r="AB1155" s="31"/>
      <c r="AC1155" s="31"/>
      <c r="AD1155" s="31"/>
      <c r="AE1155" s="31"/>
      <c r="AF1155" s="31"/>
      <c r="AG1155" s="31"/>
      <c r="AH1155" s="31"/>
      <c r="AI1155" s="31"/>
    </row>
    <row r="1156" spans="1:35">
      <c r="A1156" s="31"/>
      <c r="B1156" s="31"/>
      <c r="C1156" s="31"/>
      <c r="D1156" s="31"/>
      <c r="E1156" s="31"/>
      <c r="F1156" s="31"/>
      <c r="G1156" s="31"/>
      <c r="H1156" s="31"/>
      <c r="I1156" s="97"/>
      <c r="J1156" s="31"/>
      <c r="K1156" s="31"/>
      <c r="L1156" s="31"/>
      <c r="M1156" s="31"/>
      <c r="N1156" s="31"/>
      <c r="O1156" s="31"/>
      <c r="P1156" s="31"/>
      <c r="Q1156" s="31"/>
      <c r="S1156" s="31"/>
      <c r="T1156" s="31"/>
      <c r="U1156" s="31"/>
      <c r="V1156" s="31"/>
      <c r="W1156" s="31"/>
      <c r="X1156" s="31"/>
      <c r="Y1156" s="31"/>
      <c r="Z1156" s="31"/>
      <c r="AA1156" s="31"/>
      <c r="AB1156" s="31"/>
      <c r="AC1156" s="31"/>
      <c r="AD1156" s="31"/>
      <c r="AE1156" s="31"/>
      <c r="AF1156" s="31"/>
      <c r="AG1156" s="31"/>
      <c r="AH1156" s="31"/>
      <c r="AI1156" s="31"/>
    </row>
    <row r="1157" spans="1:35">
      <c r="A1157" s="31"/>
      <c r="B1157" s="31"/>
      <c r="C1157" s="31"/>
      <c r="D1157" s="31"/>
      <c r="E1157" s="31"/>
      <c r="F1157" s="31"/>
      <c r="G1157" s="31"/>
      <c r="H1157" s="31"/>
      <c r="I1157" s="97"/>
      <c r="J1157" s="31"/>
      <c r="K1157" s="31"/>
      <c r="L1157" s="31"/>
      <c r="M1157" s="31"/>
      <c r="N1157" s="31"/>
      <c r="O1157" s="31"/>
      <c r="P1157" s="31"/>
      <c r="Q1157" s="31"/>
      <c r="S1157" s="31"/>
      <c r="T1157" s="31"/>
      <c r="U1157" s="31"/>
      <c r="V1157" s="31"/>
      <c r="W1157" s="31"/>
      <c r="X1157" s="31"/>
      <c r="Y1157" s="31"/>
      <c r="Z1157" s="31"/>
      <c r="AA1157" s="31"/>
      <c r="AB1157" s="31"/>
      <c r="AC1157" s="31"/>
      <c r="AD1157" s="31"/>
      <c r="AE1157" s="31"/>
      <c r="AF1157" s="31"/>
      <c r="AG1157" s="31"/>
      <c r="AH1157" s="31"/>
      <c r="AI1157" s="31"/>
    </row>
    <row r="1158" spans="1:35">
      <c r="A1158" s="31"/>
      <c r="B1158" s="31"/>
      <c r="C1158" s="31"/>
      <c r="D1158" s="31"/>
      <c r="E1158" s="31"/>
      <c r="F1158" s="31"/>
      <c r="G1158" s="31"/>
      <c r="H1158" s="31"/>
      <c r="I1158" s="97"/>
      <c r="J1158" s="31"/>
      <c r="K1158" s="31"/>
      <c r="L1158" s="31"/>
      <c r="M1158" s="31"/>
      <c r="N1158" s="31"/>
      <c r="O1158" s="31"/>
      <c r="P1158" s="31"/>
      <c r="Q1158" s="31"/>
      <c r="S1158" s="31"/>
      <c r="T1158" s="31"/>
      <c r="U1158" s="31"/>
      <c r="V1158" s="31"/>
      <c r="W1158" s="31"/>
      <c r="X1158" s="31"/>
      <c r="Y1158" s="31"/>
      <c r="Z1158" s="31"/>
      <c r="AA1158" s="31"/>
      <c r="AB1158" s="31"/>
      <c r="AC1158" s="31"/>
      <c r="AD1158" s="31"/>
      <c r="AE1158" s="31"/>
      <c r="AF1158" s="31"/>
      <c r="AG1158" s="31"/>
      <c r="AH1158" s="31"/>
      <c r="AI1158" s="31"/>
    </row>
    <row r="1159" spans="1:35">
      <c r="A1159" s="31"/>
      <c r="B1159" s="31"/>
      <c r="C1159" s="31"/>
      <c r="D1159" s="31"/>
      <c r="E1159" s="31"/>
      <c r="F1159" s="31"/>
      <c r="G1159" s="31"/>
      <c r="H1159" s="31"/>
      <c r="I1159" s="97"/>
      <c r="J1159" s="31"/>
      <c r="K1159" s="31"/>
      <c r="L1159" s="31"/>
      <c r="M1159" s="31"/>
      <c r="N1159" s="31"/>
      <c r="O1159" s="31"/>
      <c r="P1159" s="31"/>
      <c r="Q1159" s="31"/>
      <c r="S1159" s="31"/>
      <c r="T1159" s="31"/>
      <c r="U1159" s="31"/>
      <c r="V1159" s="31"/>
      <c r="W1159" s="31"/>
      <c r="X1159" s="31"/>
      <c r="Y1159" s="31"/>
      <c r="Z1159" s="31"/>
      <c r="AA1159" s="31"/>
      <c r="AB1159" s="31"/>
      <c r="AC1159" s="31"/>
      <c r="AD1159" s="31"/>
      <c r="AE1159" s="31"/>
      <c r="AF1159" s="31"/>
      <c r="AG1159" s="31"/>
      <c r="AH1159" s="31"/>
      <c r="AI1159" s="31"/>
    </row>
    <row r="1160" spans="1:35">
      <c r="A1160" s="31"/>
      <c r="B1160" s="31"/>
      <c r="C1160" s="31"/>
      <c r="D1160" s="31"/>
      <c r="E1160" s="31"/>
      <c r="F1160" s="31"/>
      <c r="G1160" s="31"/>
      <c r="H1160" s="31"/>
      <c r="I1160" s="97"/>
      <c r="J1160" s="31"/>
      <c r="K1160" s="31"/>
      <c r="L1160" s="31"/>
      <c r="M1160" s="31"/>
      <c r="N1160" s="31"/>
      <c r="O1160" s="31"/>
      <c r="P1160" s="31"/>
      <c r="Q1160" s="31"/>
      <c r="S1160" s="31"/>
      <c r="T1160" s="31"/>
      <c r="U1160" s="31"/>
      <c r="V1160" s="31"/>
      <c r="W1160" s="31"/>
      <c r="X1160" s="31"/>
      <c r="Y1160" s="31"/>
      <c r="Z1160" s="31"/>
      <c r="AA1160" s="31"/>
      <c r="AB1160" s="31"/>
      <c r="AC1160" s="31"/>
      <c r="AD1160" s="31"/>
      <c r="AE1160" s="31"/>
      <c r="AF1160" s="31"/>
      <c r="AG1160" s="31"/>
      <c r="AH1160" s="31"/>
      <c r="AI1160" s="31"/>
    </row>
    <row r="1161" spans="1:35">
      <c r="A1161" s="31"/>
      <c r="B1161" s="31"/>
      <c r="C1161" s="31"/>
      <c r="D1161" s="31"/>
      <c r="E1161" s="31"/>
      <c r="F1161" s="31"/>
      <c r="G1161" s="31"/>
      <c r="H1161" s="31"/>
      <c r="I1161" s="97"/>
      <c r="J1161" s="31"/>
      <c r="K1161" s="31"/>
      <c r="L1161" s="31"/>
      <c r="M1161" s="31"/>
      <c r="N1161" s="31"/>
      <c r="O1161" s="31"/>
      <c r="P1161" s="31"/>
      <c r="Q1161" s="31"/>
      <c r="S1161" s="31"/>
      <c r="T1161" s="31"/>
      <c r="U1161" s="31"/>
      <c r="V1161" s="31"/>
      <c r="W1161" s="31"/>
      <c r="X1161" s="31"/>
      <c r="Y1161" s="31"/>
      <c r="Z1161" s="31"/>
      <c r="AA1161" s="31"/>
      <c r="AB1161" s="31"/>
      <c r="AC1161" s="31"/>
      <c r="AD1161" s="31"/>
      <c r="AE1161" s="31"/>
      <c r="AF1161" s="31"/>
      <c r="AG1161" s="31"/>
      <c r="AH1161" s="31"/>
      <c r="AI1161" s="31"/>
    </row>
    <row r="1162" spans="1:35">
      <c r="A1162" s="31"/>
      <c r="B1162" s="31"/>
      <c r="C1162" s="31"/>
      <c r="D1162" s="31"/>
      <c r="E1162" s="31"/>
      <c r="F1162" s="31"/>
      <c r="G1162" s="31"/>
      <c r="H1162" s="31"/>
      <c r="I1162" s="97"/>
      <c r="J1162" s="31"/>
      <c r="K1162" s="31"/>
      <c r="L1162" s="31"/>
      <c r="M1162" s="31"/>
      <c r="N1162" s="31"/>
      <c r="O1162" s="31"/>
      <c r="P1162" s="31"/>
      <c r="Q1162" s="31"/>
      <c r="S1162" s="31"/>
      <c r="T1162" s="31"/>
      <c r="U1162" s="31"/>
      <c r="V1162" s="31"/>
      <c r="W1162" s="31"/>
      <c r="X1162" s="31"/>
      <c r="Y1162" s="31"/>
      <c r="Z1162" s="31"/>
      <c r="AA1162" s="31"/>
      <c r="AB1162" s="31"/>
      <c r="AC1162" s="31"/>
      <c r="AD1162" s="31"/>
      <c r="AE1162" s="31"/>
      <c r="AF1162" s="31"/>
      <c r="AG1162" s="31"/>
      <c r="AH1162" s="31"/>
      <c r="AI1162" s="31"/>
    </row>
    <row r="1163" spans="1:35">
      <c r="A1163" s="31"/>
      <c r="B1163" s="31"/>
      <c r="C1163" s="31"/>
      <c r="D1163" s="31"/>
      <c r="E1163" s="31"/>
      <c r="F1163" s="31"/>
      <c r="G1163" s="31"/>
      <c r="H1163" s="31"/>
      <c r="I1163" s="97"/>
      <c r="J1163" s="31"/>
      <c r="K1163" s="31"/>
      <c r="L1163" s="31"/>
      <c r="M1163" s="31"/>
      <c r="N1163" s="31"/>
      <c r="O1163" s="31"/>
      <c r="P1163" s="31"/>
      <c r="Q1163" s="31"/>
      <c r="S1163" s="31"/>
      <c r="T1163" s="31"/>
      <c r="U1163" s="31"/>
      <c r="V1163" s="31"/>
      <c r="W1163" s="31"/>
      <c r="X1163" s="31"/>
      <c r="Y1163" s="31"/>
      <c r="Z1163" s="31"/>
      <c r="AA1163" s="31"/>
      <c r="AB1163" s="31"/>
      <c r="AC1163" s="31"/>
      <c r="AD1163" s="31"/>
      <c r="AE1163" s="31"/>
      <c r="AF1163" s="31"/>
      <c r="AG1163" s="31"/>
      <c r="AH1163" s="31"/>
      <c r="AI1163" s="31"/>
    </row>
    <row r="1164" spans="1:35">
      <c r="A1164" s="31"/>
      <c r="B1164" s="31"/>
      <c r="C1164" s="31"/>
      <c r="D1164" s="31"/>
      <c r="E1164" s="31"/>
      <c r="F1164" s="31"/>
      <c r="G1164" s="31"/>
      <c r="H1164" s="31"/>
      <c r="I1164" s="97"/>
      <c r="J1164" s="31"/>
      <c r="K1164" s="31"/>
      <c r="L1164" s="31"/>
      <c r="M1164" s="31"/>
      <c r="N1164" s="31"/>
      <c r="O1164" s="31"/>
      <c r="P1164" s="31"/>
      <c r="Q1164" s="31"/>
      <c r="S1164" s="31"/>
      <c r="T1164" s="31"/>
      <c r="U1164" s="31"/>
      <c r="V1164" s="31"/>
      <c r="W1164" s="31"/>
      <c r="X1164" s="31"/>
      <c r="Y1164" s="31"/>
      <c r="Z1164" s="31"/>
      <c r="AA1164" s="31"/>
      <c r="AB1164" s="31"/>
      <c r="AC1164" s="31"/>
      <c r="AD1164" s="31"/>
      <c r="AE1164" s="31"/>
      <c r="AF1164" s="31"/>
      <c r="AG1164" s="31"/>
      <c r="AH1164" s="31"/>
      <c r="AI1164" s="31"/>
    </row>
    <row r="1165" spans="1:35">
      <c r="A1165" s="31"/>
      <c r="B1165" s="31"/>
      <c r="C1165" s="31"/>
      <c r="D1165" s="31"/>
      <c r="E1165" s="31"/>
      <c r="F1165" s="31"/>
      <c r="G1165" s="31"/>
      <c r="H1165" s="31"/>
      <c r="I1165" s="97"/>
      <c r="J1165" s="31"/>
      <c r="K1165" s="31"/>
      <c r="L1165" s="31"/>
      <c r="M1165" s="31"/>
      <c r="N1165" s="31"/>
      <c r="O1165" s="31"/>
      <c r="P1165" s="31"/>
      <c r="Q1165" s="31"/>
      <c r="S1165" s="31"/>
      <c r="T1165" s="31"/>
      <c r="U1165" s="31"/>
      <c r="V1165" s="31"/>
      <c r="W1165" s="31"/>
      <c r="X1165" s="31"/>
      <c r="Y1165" s="31"/>
      <c r="Z1165" s="31"/>
      <c r="AA1165" s="31"/>
      <c r="AB1165" s="31"/>
      <c r="AC1165" s="31"/>
      <c r="AD1165" s="31"/>
      <c r="AE1165" s="31"/>
      <c r="AF1165" s="31"/>
      <c r="AG1165" s="31"/>
      <c r="AH1165" s="31"/>
      <c r="AI1165" s="31"/>
    </row>
    <row r="1166" spans="1:35">
      <c r="A1166" s="31"/>
      <c r="B1166" s="31"/>
      <c r="C1166" s="31"/>
      <c r="D1166" s="31"/>
      <c r="E1166" s="31"/>
      <c r="F1166" s="31"/>
      <c r="G1166" s="31"/>
      <c r="H1166" s="31"/>
      <c r="I1166" s="97"/>
      <c r="J1166" s="31"/>
      <c r="K1166" s="31"/>
      <c r="L1166" s="31"/>
      <c r="M1166" s="31"/>
      <c r="N1166" s="31"/>
      <c r="O1166" s="31"/>
      <c r="P1166" s="31"/>
      <c r="Q1166" s="31"/>
      <c r="S1166" s="31"/>
      <c r="T1166" s="31"/>
      <c r="U1166" s="31"/>
      <c r="V1166" s="31"/>
      <c r="W1166" s="31"/>
      <c r="X1166" s="31"/>
      <c r="Y1166" s="31"/>
      <c r="Z1166" s="31"/>
      <c r="AA1166" s="31"/>
      <c r="AB1166" s="31"/>
      <c r="AC1166" s="31"/>
      <c r="AD1166" s="31"/>
      <c r="AE1166" s="31"/>
      <c r="AF1166" s="31"/>
      <c r="AG1166" s="31"/>
      <c r="AH1166" s="31"/>
      <c r="AI1166" s="31"/>
    </row>
    <row r="1167" spans="1:35">
      <c r="A1167" s="31"/>
      <c r="B1167" s="31"/>
      <c r="C1167" s="31"/>
      <c r="D1167" s="31"/>
      <c r="E1167" s="31"/>
      <c r="F1167" s="31"/>
      <c r="G1167" s="31"/>
      <c r="H1167" s="31"/>
      <c r="I1167" s="97"/>
      <c r="J1167" s="31"/>
      <c r="K1167" s="31"/>
      <c r="L1167" s="31"/>
      <c r="M1167" s="31"/>
      <c r="N1167" s="31"/>
      <c r="O1167" s="31"/>
      <c r="P1167" s="31"/>
      <c r="Q1167" s="31"/>
      <c r="S1167" s="31"/>
      <c r="T1167" s="31"/>
      <c r="U1167" s="31"/>
      <c r="V1167" s="31"/>
      <c r="W1167" s="31"/>
      <c r="X1167" s="31"/>
      <c r="Y1167" s="31"/>
      <c r="Z1167" s="31"/>
      <c r="AA1167" s="31"/>
      <c r="AB1167" s="31"/>
      <c r="AC1167" s="31"/>
      <c r="AD1167" s="31"/>
      <c r="AE1167" s="31"/>
      <c r="AF1167" s="31"/>
      <c r="AG1167" s="31"/>
      <c r="AH1167" s="31"/>
      <c r="AI1167" s="31"/>
    </row>
    <row r="1168" spans="1:35">
      <c r="A1168" s="31"/>
      <c r="B1168" s="31"/>
      <c r="C1168" s="31"/>
      <c r="D1168" s="31"/>
      <c r="E1168" s="31"/>
      <c r="F1168" s="31"/>
      <c r="G1168" s="31"/>
      <c r="H1168" s="31"/>
      <c r="I1168" s="97"/>
      <c r="J1168" s="31"/>
      <c r="K1168" s="31"/>
      <c r="L1168" s="31"/>
      <c r="M1168" s="31"/>
      <c r="N1168" s="31"/>
      <c r="O1168" s="31"/>
      <c r="P1168" s="31"/>
      <c r="Q1168" s="31"/>
      <c r="S1168" s="31"/>
      <c r="T1168" s="31"/>
      <c r="U1168" s="31"/>
      <c r="V1168" s="31"/>
      <c r="W1168" s="31"/>
      <c r="X1168" s="31"/>
      <c r="Y1168" s="31"/>
      <c r="Z1168" s="31"/>
      <c r="AA1168" s="31"/>
      <c r="AB1168" s="31"/>
      <c r="AC1168" s="31"/>
      <c r="AD1168" s="31"/>
      <c r="AE1168" s="31"/>
      <c r="AF1168" s="31"/>
      <c r="AG1168" s="31"/>
      <c r="AH1168" s="31"/>
      <c r="AI1168" s="31"/>
    </row>
    <row r="1169" spans="1:35">
      <c r="A1169" s="31"/>
      <c r="B1169" s="31"/>
      <c r="C1169" s="31"/>
      <c r="D1169" s="31"/>
      <c r="E1169" s="31"/>
      <c r="F1169" s="31"/>
      <c r="G1169" s="31"/>
      <c r="H1169" s="31"/>
      <c r="I1169" s="97"/>
      <c r="J1169" s="31"/>
      <c r="K1169" s="31"/>
      <c r="L1169" s="31"/>
      <c r="M1169" s="31"/>
      <c r="N1169" s="31"/>
      <c r="O1169" s="31"/>
      <c r="P1169" s="31"/>
      <c r="Q1169" s="31"/>
      <c r="S1169" s="31"/>
      <c r="T1169" s="31"/>
      <c r="U1169" s="31"/>
      <c r="V1169" s="31"/>
      <c r="W1169" s="31"/>
      <c r="X1169" s="31"/>
      <c r="Y1169" s="31"/>
      <c r="Z1169" s="31"/>
      <c r="AA1169" s="31"/>
      <c r="AB1169" s="31"/>
      <c r="AC1169" s="31"/>
      <c r="AD1169" s="31"/>
      <c r="AE1169" s="31"/>
      <c r="AF1169" s="31"/>
      <c r="AG1169" s="31"/>
      <c r="AH1169" s="31"/>
      <c r="AI1169" s="31"/>
    </row>
    <row r="1170" spans="1:35">
      <c r="A1170" s="31"/>
      <c r="B1170" s="31"/>
      <c r="C1170" s="31"/>
      <c r="D1170" s="31"/>
      <c r="E1170" s="31"/>
      <c r="F1170" s="31"/>
      <c r="G1170" s="31"/>
      <c r="H1170" s="31"/>
      <c r="I1170" s="97"/>
      <c r="J1170" s="31"/>
      <c r="K1170" s="31"/>
      <c r="L1170" s="31"/>
      <c r="M1170" s="31"/>
      <c r="N1170" s="31"/>
      <c r="O1170" s="31"/>
      <c r="P1170" s="31"/>
      <c r="Q1170" s="31"/>
      <c r="S1170" s="31"/>
      <c r="T1170" s="31"/>
      <c r="U1170" s="31"/>
      <c r="V1170" s="31"/>
      <c r="W1170" s="31"/>
      <c r="X1170" s="31"/>
      <c r="Y1170" s="31"/>
      <c r="Z1170" s="31"/>
      <c r="AA1170" s="31"/>
      <c r="AB1170" s="31"/>
      <c r="AC1170" s="31"/>
      <c r="AD1170" s="31"/>
      <c r="AE1170" s="31"/>
      <c r="AF1170" s="31"/>
      <c r="AG1170" s="31"/>
      <c r="AH1170" s="31"/>
      <c r="AI1170" s="31"/>
    </row>
    <row r="1171" spans="1:35">
      <c r="A1171" s="31"/>
      <c r="B1171" s="31"/>
      <c r="C1171" s="31"/>
      <c r="D1171" s="31"/>
      <c r="E1171" s="31"/>
      <c r="F1171" s="31"/>
      <c r="G1171" s="31"/>
      <c r="H1171" s="31"/>
      <c r="I1171" s="97"/>
      <c r="J1171" s="31"/>
      <c r="K1171" s="31"/>
      <c r="L1171" s="31"/>
      <c r="M1171" s="31"/>
      <c r="N1171" s="31"/>
      <c r="O1171" s="31"/>
      <c r="P1171" s="31"/>
      <c r="Q1171" s="31"/>
      <c r="S1171" s="31"/>
      <c r="T1171" s="31"/>
      <c r="U1171" s="31"/>
      <c r="V1171" s="31"/>
      <c r="W1171" s="31"/>
      <c r="X1171" s="31"/>
      <c r="Y1171" s="31"/>
      <c r="Z1171" s="31"/>
      <c r="AA1171" s="31"/>
      <c r="AB1171" s="31"/>
      <c r="AC1171" s="31"/>
      <c r="AD1171" s="31"/>
      <c r="AE1171" s="31"/>
      <c r="AF1171" s="31"/>
      <c r="AG1171" s="31"/>
      <c r="AH1171" s="31"/>
      <c r="AI1171" s="31"/>
    </row>
    <row r="1172" spans="1:35">
      <c r="A1172" s="31"/>
      <c r="B1172" s="31"/>
      <c r="C1172" s="31"/>
      <c r="D1172" s="31"/>
      <c r="E1172" s="31"/>
      <c r="F1172" s="31"/>
      <c r="G1172" s="31"/>
      <c r="H1172" s="31"/>
      <c r="I1172" s="97"/>
      <c r="J1172" s="31"/>
      <c r="K1172" s="31"/>
      <c r="L1172" s="31"/>
      <c r="M1172" s="31"/>
      <c r="N1172" s="31"/>
      <c r="O1172" s="31"/>
      <c r="P1172" s="31"/>
      <c r="Q1172" s="31"/>
      <c r="S1172" s="31"/>
      <c r="T1172" s="31"/>
      <c r="U1172" s="31"/>
      <c r="V1172" s="31"/>
      <c r="W1172" s="31"/>
      <c r="X1172" s="31"/>
      <c r="Y1172" s="31"/>
      <c r="Z1172" s="31"/>
      <c r="AA1172" s="31"/>
      <c r="AB1172" s="31"/>
      <c r="AC1172" s="31"/>
      <c r="AD1172" s="31"/>
      <c r="AE1172" s="31"/>
      <c r="AF1172" s="31"/>
      <c r="AG1172" s="31"/>
      <c r="AH1172" s="31"/>
      <c r="AI1172" s="31"/>
    </row>
    <row r="1173" spans="1:35">
      <c r="A1173" s="31"/>
      <c r="B1173" s="31"/>
      <c r="C1173" s="31"/>
      <c r="D1173" s="31"/>
      <c r="E1173" s="31"/>
      <c r="F1173" s="31"/>
      <c r="G1173" s="31"/>
      <c r="H1173" s="31"/>
      <c r="I1173" s="97"/>
      <c r="J1173" s="31"/>
      <c r="K1173" s="31"/>
      <c r="L1173" s="31"/>
      <c r="M1173" s="31"/>
      <c r="N1173" s="31"/>
      <c r="O1173" s="31"/>
      <c r="P1173" s="31"/>
      <c r="Q1173" s="31"/>
      <c r="S1173" s="31"/>
      <c r="T1173" s="31"/>
      <c r="U1173" s="31"/>
      <c r="V1173" s="31"/>
      <c r="W1173" s="31"/>
      <c r="X1173" s="31"/>
      <c r="Y1173" s="31"/>
      <c r="Z1173" s="31"/>
      <c r="AA1173" s="31"/>
      <c r="AB1173" s="31"/>
      <c r="AC1173" s="31"/>
      <c r="AD1173" s="31"/>
      <c r="AE1173" s="31"/>
      <c r="AF1173" s="31"/>
      <c r="AG1173" s="31"/>
      <c r="AH1173" s="31"/>
      <c r="AI1173" s="31"/>
    </row>
    <row r="1174" spans="1:35">
      <c r="A1174" s="31"/>
      <c r="B1174" s="31"/>
      <c r="C1174" s="31"/>
      <c r="D1174" s="31"/>
      <c r="E1174" s="31"/>
      <c r="F1174" s="31"/>
      <c r="G1174" s="31"/>
      <c r="H1174" s="31"/>
      <c r="I1174" s="97"/>
      <c r="J1174" s="31"/>
      <c r="K1174" s="31"/>
      <c r="L1174" s="31"/>
      <c r="M1174" s="31"/>
      <c r="N1174" s="31"/>
      <c r="O1174" s="31"/>
      <c r="P1174" s="31"/>
      <c r="Q1174" s="31"/>
      <c r="S1174" s="31"/>
      <c r="T1174" s="31"/>
      <c r="U1174" s="31"/>
      <c r="V1174" s="31"/>
      <c r="W1174" s="31"/>
      <c r="X1174" s="31"/>
      <c r="Y1174" s="31"/>
      <c r="Z1174" s="31"/>
      <c r="AA1174" s="31"/>
      <c r="AB1174" s="31"/>
      <c r="AC1174" s="31"/>
      <c r="AD1174" s="31"/>
      <c r="AE1174" s="31"/>
      <c r="AF1174" s="31"/>
      <c r="AG1174" s="31"/>
      <c r="AH1174" s="31"/>
      <c r="AI1174" s="31"/>
    </row>
    <row r="1175" spans="1:35">
      <c r="A1175" s="31"/>
      <c r="B1175" s="31"/>
      <c r="C1175" s="31"/>
      <c r="D1175" s="31"/>
      <c r="E1175" s="31"/>
      <c r="F1175" s="31"/>
      <c r="G1175" s="31"/>
      <c r="H1175" s="31"/>
      <c r="I1175" s="97"/>
      <c r="J1175" s="31"/>
      <c r="K1175" s="31"/>
      <c r="L1175" s="31"/>
      <c r="M1175" s="31"/>
      <c r="N1175" s="31"/>
      <c r="O1175" s="31"/>
      <c r="P1175" s="31"/>
      <c r="Q1175" s="31"/>
      <c r="S1175" s="31"/>
      <c r="T1175" s="31"/>
      <c r="U1175" s="31"/>
      <c r="V1175" s="31"/>
      <c r="W1175" s="31"/>
      <c r="X1175" s="31"/>
      <c r="Y1175" s="31"/>
      <c r="Z1175" s="31"/>
      <c r="AA1175" s="31"/>
      <c r="AB1175" s="31"/>
      <c r="AC1175" s="31"/>
      <c r="AD1175" s="31"/>
      <c r="AE1175" s="31"/>
      <c r="AF1175" s="31"/>
      <c r="AG1175" s="31"/>
      <c r="AH1175" s="31"/>
      <c r="AI1175" s="31"/>
    </row>
    <row r="1176" spans="1:35">
      <c r="A1176" s="31"/>
      <c r="B1176" s="31"/>
      <c r="C1176" s="31"/>
      <c r="D1176" s="31"/>
      <c r="E1176" s="31"/>
      <c r="F1176" s="31"/>
      <c r="G1176" s="31"/>
      <c r="H1176" s="31"/>
      <c r="I1176" s="97"/>
      <c r="J1176" s="31"/>
      <c r="K1176" s="31"/>
      <c r="L1176" s="31"/>
      <c r="M1176" s="31"/>
      <c r="N1176" s="31"/>
      <c r="O1176" s="31"/>
      <c r="P1176" s="31"/>
      <c r="Q1176" s="31"/>
      <c r="S1176" s="31"/>
      <c r="T1176" s="31"/>
      <c r="U1176" s="31"/>
      <c r="V1176" s="31"/>
      <c r="W1176" s="31"/>
      <c r="X1176" s="31"/>
      <c r="Y1176" s="31"/>
      <c r="Z1176" s="31"/>
      <c r="AA1176" s="31"/>
      <c r="AB1176" s="31"/>
      <c r="AC1176" s="31"/>
      <c r="AD1176" s="31"/>
      <c r="AE1176" s="31"/>
      <c r="AF1176" s="31"/>
      <c r="AG1176" s="31"/>
      <c r="AH1176" s="31"/>
      <c r="AI1176" s="31"/>
    </row>
    <row r="1177" spans="1:35">
      <c r="A1177" s="31"/>
      <c r="B1177" s="31"/>
      <c r="C1177" s="31"/>
      <c r="D1177" s="31"/>
      <c r="E1177" s="31"/>
      <c r="F1177" s="31"/>
      <c r="G1177" s="31"/>
      <c r="H1177" s="31"/>
      <c r="I1177" s="97"/>
      <c r="J1177" s="31"/>
      <c r="K1177" s="31"/>
      <c r="L1177" s="31"/>
      <c r="M1177" s="31"/>
      <c r="N1177" s="31"/>
      <c r="O1177" s="31"/>
      <c r="P1177" s="31"/>
      <c r="Q1177" s="31"/>
      <c r="S1177" s="31"/>
      <c r="T1177" s="31"/>
      <c r="U1177" s="31"/>
      <c r="V1177" s="31"/>
      <c r="W1177" s="31"/>
      <c r="X1177" s="31"/>
      <c r="Y1177" s="31"/>
      <c r="Z1177" s="31"/>
      <c r="AA1177" s="31"/>
      <c r="AB1177" s="31"/>
      <c r="AC1177" s="31"/>
      <c r="AD1177" s="31"/>
      <c r="AE1177" s="31"/>
      <c r="AF1177" s="31"/>
      <c r="AG1177" s="31"/>
      <c r="AH1177" s="31"/>
      <c r="AI1177" s="31"/>
    </row>
    <row r="1178" spans="1:35">
      <c r="A1178" s="31"/>
      <c r="B1178" s="31"/>
      <c r="C1178" s="31"/>
      <c r="D1178" s="31"/>
      <c r="E1178" s="31"/>
      <c r="F1178" s="31"/>
      <c r="G1178" s="31"/>
      <c r="H1178" s="31"/>
      <c r="I1178" s="97"/>
      <c r="J1178" s="31"/>
      <c r="K1178" s="31"/>
      <c r="L1178" s="31"/>
      <c r="M1178" s="31"/>
      <c r="N1178" s="31"/>
      <c r="O1178" s="31"/>
      <c r="P1178" s="31"/>
      <c r="Q1178" s="31"/>
      <c r="S1178" s="31"/>
      <c r="T1178" s="31"/>
      <c r="U1178" s="31"/>
      <c r="V1178" s="31"/>
      <c r="W1178" s="31"/>
      <c r="X1178" s="31"/>
      <c r="Y1178" s="31"/>
      <c r="Z1178" s="31"/>
      <c r="AA1178" s="31"/>
      <c r="AB1178" s="31"/>
      <c r="AC1178" s="31"/>
      <c r="AD1178" s="31"/>
      <c r="AE1178" s="31"/>
      <c r="AF1178" s="31"/>
      <c r="AG1178" s="31"/>
      <c r="AH1178" s="31"/>
      <c r="AI1178" s="31"/>
    </row>
    <row r="1179" spans="1:35">
      <c r="A1179" s="31"/>
      <c r="B1179" s="31"/>
      <c r="C1179" s="31"/>
      <c r="D1179" s="31"/>
      <c r="E1179" s="31"/>
      <c r="F1179" s="31"/>
      <c r="G1179" s="31"/>
      <c r="H1179" s="31"/>
      <c r="I1179" s="97"/>
      <c r="J1179" s="31"/>
      <c r="K1179" s="31"/>
      <c r="L1179" s="31"/>
      <c r="M1179" s="31"/>
      <c r="N1179" s="31"/>
      <c r="O1179" s="31"/>
      <c r="P1179" s="31"/>
      <c r="Q1179" s="31"/>
      <c r="S1179" s="31"/>
      <c r="T1179" s="31"/>
      <c r="U1179" s="31"/>
      <c r="V1179" s="31"/>
      <c r="W1179" s="31"/>
      <c r="X1179" s="31"/>
      <c r="Y1179" s="31"/>
      <c r="Z1179" s="31"/>
      <c r="AA1179" s="31"/>
      <c r="AB1179" s="31"/>
      <c r="AC1179" s="31"/>
      <c r="AD1179" s="31"/>
      <c r="AE1179" s="31"/>
      <c r="AF1179" s="31"/>
      <c r="AG1179" s="31"/>
      <c r="AH1179" s="31"/>
      <c r="AI1179" s="31"/>
    </row>
    <row r="1180" spans="1:35">
      <c r="A1180" s="31"/>
      <c r="B1180" s="31"/>
      <c r="C1180" s="31"/>
      <c r="D1180" s="31"/>
      <c r="E1180" s="31"/>
      <c r="F1180" s="31"/>
      <c r="G1180" s="31"/>
      <c r="H1180" s="31"/>
      <c r="I1180" s="97"/>
      <c r="J1180" s="31"/>
      <c r="K1180" s="31"/>
      <c r="L1180" s="31"/>
      <c r="M1180" s="31"/>
      <c r="N1180" s="31"/>
      <c r="O1180" s="31"/>
      <c r="P1180" s="31"/>
      <c r="Q1180" s="31"/>
      <c r="S1180" s="31"/>
      <c r="T1180" s="31"/>
      <c r="U1180" s="31"/>
      <c r="V1180" s="31"/>
      <c r="W1180" s="31"/>
      <c r="X1180" s="31"/>
      <c r="Y1180" s="31"/>
      <c r="Z1180" s="31"/>
      <c r="AA1180" s="31"/>
      <c r="AB1180" s="31"/>
      <c r="AC1180" s="31"/>
      <c r="AD1180" s="31"/>
      <c r="AE1180" s="31"/>
      <c r="AF1180" s="31"/>
      <c r="AG1180" s="31"/>
      <c r="AH1180" s="31"/>
      <c r="AI1180" s="31"/>
    </row>
    <row r="1181" spans="1:35">
      <c r="A1181" s="31"/>
      <c r="B1181" s="31"/>
      <c r="C1181" s="31"/>
      <c r="D1181" s="31"/>
      <c r="E1181" s="31"/>
      <c r="F1181" s="31"/>
      <c r="G1181" s="31"/>
      <c r="H1181" s="31"/>
      <c r="I1181" s="97"/>
      <c r="J1181" s="31"/>
      <c r="K1181" s="31"/>
      <c r="L1181" s="31"/>
      <c r="M1181" s="31"/>
      <c r="N1181" s="31"/>
      <c r="O1181" s="31"/>
      <c r="P1181" s="31"/>
      <c r="Q1181" s="31"/>
      <c r="S1181" s="31"/>
      <c r="T1181" s="31"/>
      <c r="U1181" s="31"/>
      <c r="V1181" s="31"/>
      <c r="W1181" s="31"/>
      <c r="X1181" s="31"/>
      <c r="Y1181" s="31"/>
      <c r="Z1181" s="31"/>
      <c r="AA1181" s="31"/>
      <c r="AB1181" s="31"/>
      <c r="AC1181" s="31"/>
      <c r="AD1181" s="31"/>
      <c r="AE1181" s="31"/>
      <c r="AF1181" s="31"/>
      <c r="AG1181" s="31"/>
      <c r="AH1181" s="31"/>
      <c r="AI1181" s="31"/>
    </row>
    <row r="1182" spans="1:35">
      <c r="A1182" s="31"/>
      <c r="B1182" s="31"/>
      <c r="C1182" s="31"/>
      <c r="D1182" s="31"/>
      <c r="E1182" s="31"/>
      <c r="F1182" s="31"/>
      <c r="G1182" s="31"/>
      <c r="H1182" s="31"/>
      <c r="I1182" s="97"/>
      <c r="J1182" s="31"/>
      <c r="K1182" s="31"/>
      <c r="L1182" s="31"/>
      <c r="M1182" s="31"/>
      <c r="N1182" s="31"/>
      <c r="O1182" s="31"/>
      <c r="P1182" s="31"/>
      <c r="Q1182" s="31"/>
      <c r="S1182" s="31"/>
      <c r="T1182" s="31"/>
      <c r="U1182" s="31"/>
      <c r="V1182" s="31"/>
      <c r="W1182" s="31"/>
      <c r="X1182" s="31"/>
      <c r="Y1182" s="31"/>
      <c r="Z1182" s="31"/>
      <c r="AA1182" s="31"/>
      <c r="AB1182" s="31"/>
      <c r="AC1182" s="31"/>
      <c r="AD1182" s="31"/>
      <c r="AE1182" s="31"/>
      <c r="AF1182" s="31"/>
      <c r="AG1182" s="31"/>
      <c r="AH1182" s="31"/>
      <c r="AI1182" s="31"/>
    </row>
    <row r="1183" spans="1:35">
      <c r="A1183" s="31"/>
      <c r="B1183" s="31"/>
      <c r="C1183" s="31"/>
      <c r="D1183" s="31"/>
      <c r="E1183" s="31"/>
      <c r="F1183" s="31"/>
      <c r="G1183" s="31"/>
      <c r="H1183" s="31"/>
      <c r="I1183" s="97"/>
      <c r="J1183" s="31"/>
      <c r="K1183" s="31"/>
      <c r="L1183" s="31"/>
      <c r="M1183" s="31"/>
      <c r="N1183" s="31"/>
      <c r="O1183" s="31"/>
      <c r="P1183" s="31"/>
      <c r="Q1183" s="31"/>
      <c r="S1183" s="31"/>
      <c r="T1183" s="31"/>
      <c r="U1183" s="31"/>
      <c r="V1183" s="31"/>
      <c r="W1183" s="31"/>
      <c r="X1183" s="31"/>
      <c r="Y1183" s="31"/>
      <c r="Z1183" s="31"/>
      <c r="AA1183" s="31"/>
      <c r="AB1183" s="31"/>
      <c r="AC1183" s="31"/>
      <c r="AD1183" s="31"/>
      <c r="AE1183" s="31"/>
      <c r="AF1183" s="31"/>
      <c r="AG1183" s="31"/>
      <c r="AH1183" s="31"/>
      <c r="AI1183" s="31"/>
    </row>
    <row r="1184" spans="1:35">
      <c r="A1184" s="31"/>
      <c r="B1184" s="31"/>
      <c r="C1184" s="31"/>
      <c r="D1184" s="31"/>
      <c r="E1184" s="31"/>
      <c r="F1184" s="31"/>
      <c r="G1184" s="31"/>
      <c r="H1184" s="31"/>
      <c r="I1184" s="97"/>
      <c r="J1184" s="31"/>
      <c r="K1184" s="31"/>
      <c r="L1184" s="31"/>
      <c r="M1184" s="31"/>
      <c r="N1184" s="31"/>
      <c r="O1184" s="31"/>
      <c r="P1184" s="31"/>
      <c r="Q1184" s="31"/>
      <c r="S1184" s="31"/>
      <c r="T1184" s="31"/>
      <c r="U1184" s="31"/>
      <c r="V1184" s="31"/>
      <c r="W1184" s="31"/>
      <c r="X1184" s="31"/>
      <c r="Y1184" s="31"/>
      <c r="Z1184" s="31"/>
      <c r="AA1184" s="31"/>
      <c r="AB1184" s="31"/>
      <c r="AC1184" s="31"/>
      <c r="AD1184" s="31"/>
      <c r="AE1184" s="31"/>
      <c r="AF1184" s="31"/>
      <c r="AG1184" s="31"/>
      <c r="AH1184" s="31"/>
      <c r="AI1184" s="31"/>
    </row>
    <row r="1185" spans="1:35">
      <c r="A1185" s="31"/>
      <c r="B1185" s="31"/>
      <c r="C1185" s="31"/>
      <c r="D1185" s="31"/>
      <c r="E1185" s="31"/>
      <c r="F1185" s="31"/>
      <c r="G1185" s="31"/>
      <c r="H1185" s="31"/>
      <c r="I1185" s="97"/>
      <c r="J1185" s="31"/>
      <c r="K1185" s="31"/>
      <c r="L1185" s="31"/>
      <c r="M1185" s="31"/>
      <c r="N1185" s="31"/>
      <c r="O1185" s="31"/>
      <c r="P1185" s="31"/>
      <c r="Q1185" s="31"/>
      <c r="S1185" s="31"/>
      <c r="T1185" s="31"/>
      <c r="U1185" s="31"/>
      <c r="V1185" s="31"/>
      <c r="W1185" s="31"/>
      <c r="X1185" s="31"/>
      <c r="Y1185" s="31"/>
      <c r="Z1185" s="31"/>
      <c r="AA1185" s="31"/>
      <c r="AB1185" s="31"/>
      <c r="AC1185" s="31"/>
      <c r="AD1185" s="31"/>
      <c r="AE1185" s="31"/>
      <c r="AF1185" s="31"/>
      <c r="AG1185" s="31"/>
      <c r="AH1185" s="31"/>
      <c r="AI1185" s="31"/>
    </row>
    <row r="1186" spans="1:35">
      <c r="A1186" s="31"/>
      <c r="B1186" s="31"/>
      <c r="C1186" s="31"/>
      <c r="D1186" s="31"/>
      <c r="E1186" s="31"/>
      <c r="F1186" s="31"/>
      <c r="G1186" s="31"/>
      <c r="H1186" s="31"/>
      <c r="I1186" s="97"/>
      <c r="J1186" s="31"/>
      <c r="K1186" s="31"/>
      <c r="L1186" s="31"/>
      <c r="M1186" s="31"/>
      <c r="N1186" s="31"/>
      <c r="O1186" s="31"/>
      <c r="P1186" s="31"/>
      <c r="Q1186" s="31"/>
      <c r="S1186" s="31"/>
      <c r="T1186" s="31"/>
      <c r="U1186" s="31"/>
      <c r="V1186" s="31"/>
      <c r="W1186" s="31"/>
      <c r="X1186" s="31"/>
      <c r="Y1186" s="31"/>
      <c r="Z1186" s="31"/>
      <c r="AA1186" s="31"/>
      <c r="AB1186" s="31"/>
      <c r="AC1186" s="31"/>
      <c r="AD1186" s="31"/>
      <c r="AE1186" s="31"/>
      <c r="AF1186" s="31"/>
      <c r="AG1186" s="31"/>
      <c r="AH1186" s="31"/>
      <c r="AI1186" s="31"/>
    </row>
    <row r="1187" spans="1:35">
      <c r="A1187" s="31"/>
      <c r="B1187" s="31"/>
      <c r="C1187" s="31"/>
      <c r="D1187" s="31"/>
      <c r="E1187" s="31"/>
      <c r="F1187" s="31"/>
      <c r="G1187" s="31"/>
      <c r="H1187" s="31"/>
      <c r="I1187" s="97"/>
      <c r="J1187" s="31"/>
      <c r="K1187" s="31"/>
      <c r="L1187" s="31"/>
      <c r="M1187" s="31"/>
      <c r="N1187" s="31"/>
      <c r="O1187" s="31"/>
      <c r="P1187" s="31"/>
      <c r="Q1187" s="31"/>
      <c r="S1187" s="31"/>
      <c r="T1187" s="31"/>
      <c r="U1187" s="31"/>
      <c r="V1187" s="31"/>
      <c r="W1187" s="31"/>
      <c r="X1187" s="31"/>
      <c r="Y1187" s="31"/>
      <c r="Z1187" s="31"/>
      <c r="AA1187" s="31"/>
      <c r="AB1187" s="31"/>
      <c r="AC1187" s="31"/>
      <c r="AD1187" s="31"/>
      <c r="AE1187" s="31"/>
      <c r="AF1187" s="31"/>
      <c r="AG1187" s="31"/>
      <c r="AH1187" s="31"/>
      <c r="AI1187" s="31"/>
    </row>
    <row r="1188" spans="1:35">
      <c r="A1188" s="31"/>
      <c r="B1188" s="31"/>
      <c r="C1188" s="31"/>
      <c r="D1188" s="31"/>
      <c r="E1188" s="31"/>
      <c r="F1188" s="31"/>
      <c r="G1188" s="31"/>
      <c r="H1188" s="31"/>
      <c r="I1188" s="97"/>
      <c r="J1188" s="31"/>
      <c r="K1188" s="31"/>
      <c r="L1188" s="31"/>
      <c r="M1188" s="31"/>
      <c r="N1188" s="31"/>
      <c r="O1188" s="31"/>
      <c r="P1188" s="31"/>
      <c r="Q1188" s="31"/>
      <c r="S1188" s="31"/>
      <c r="T1188" s="31"/>
      <c r="U1188" s="31"/>
      <c r="V1188" s="31"/>
      <c r="W1188" s="31"/>
      <c r="X1188" s="31"/>
      <c r="Y1188" s="31"/>
      <c r="Z1188" s="31"/>
      <c r="AA1188" s="31"/>
      <c r="AB1188" s="31"/>
      <c r="AC1188" s="31"/>
      <c r="AD1188" s="31"/>
      <c r="AE1188" s="31"/>
      <c r="AF1188" s="31"/>
      <c r="AG1188" s="31"/>
      <c r="AH1188" s="31"/>
      <c r="AI1188" s="31"/>
    </row>
    <row r="1189" spans="1:35">
      <c r="A1189" s="31"/>
      <c r="B1189" s="31"/>
      <c r="C1189" s="31"/>
      <c r="D1189" s="31"/>
      <c r="E1189" s="31"/>
      <c r="F1189" s="31"/>
      <c r="G1189" s="31"/>
      <c r="H1189" s="31"/>
      <c r="I1189" s="97"/>
      <c r="J1189" s="31"/>
      <c r="K1189" s="31"/>
      <c r="L1189" s="31"/>
      <c r="M1189" s="31"/>
      <c r="N1189" s="31"/>
      <c r="O1189" s="31"/>
      <c r="P1189" s="31"/>
      <c r="Q1189" s="31"/>
      <c r="S1189" s="31"/>
      <c r="T1189" s="31"/>
      <c r="U1189" s="31"/>
      <c r="V1189" s="31"/>
      <c r="W1189" s="31"/>
      <c r="X1189" s="31"/>
      <c r="Y1189" s="31"/>
      <c r="Z1189" s="31"/>
      <c r="AA1189" s="31"/>
      <c r="AB1189" s="31"/>
      <c r="AC1189" s="31"/>
      <c r="AD1189" s="31"/>
      <c r="AE1189" s="31"/>
      <c r="AF1189" s="31"/>
      <c r="AG1189" s="31"/>
      <c r="AH1189" s="31"/>
      <c r="AI1189" s="31"/>
    </row>
    <row r="1190" spans="1:35">
      <c r="A1190" s="31"/>
      <c r="B1190" s="31"/>
      <c r="C1190" s="31"/>
      <c r="D1190" s="31"/>
      <c r="E1190" s="31"/>
      <c r="F1190" s="31"/>
      <c r="G1190" s="31"/>
      <c r="H1190" s="31"/>
      <c r="I1190" s="97"/>
      <c r="J1190" s="31"/>
      <c r="K1190" s="31"/>
      <c r="L1190" s="31"/>
      <c r="M1190" s="31"/>
      <c r="N1190" s="31"/>
      <c r="O1190" s="31"/>
      <c r="P1190" s="31"/>
      <c r="Q1190" s="31"/>
      <c r="S1190" s="31"/>
      <c r="T1190" s="31"/>
      <c r="U1190" s="31"/>
      <c r="V1190" s="31"/>
      <c r="W1190" s="31"/>
      <c r="X1190" s="31"/>
      <c r="Y1190" s="31"/>
      <c r="Z1190" s="31"/>
      <c r="AA1190" s="31"/>
      <c r="AB1190" s="31"/>
      <c r="AC1190" s="31"/>
      <c r="AD1190" s="31"/>
      <c r="AE1190" s="31"/>
      <c r="AF1190" s="31"/>
      <c r="AG1190" s="31"/>
      <c r="AH1190" s="31"/>
      <c r="AI1190" s="31"/>
    </row>
    <row r="1191" spans="1:35">
      <c r="A1191" s="31"/>
      <c r="B1191" s="31"/>
      <c r="C1191" s="31"/>
      <c r="D1191" s="31"/>
      <c r="E1191" s="31"/>
      <c r="F1191" s="31"/>
      <c r="G1191" s="31"/>
      <c r="H1191" s="31"/>
      <c r="I1191" s="97"/>
      <c r="J1191" s="31"/>
      <c r="K1191" s="31"/>
      <c r="L1191" s="31"/>
      <c r="M1191" s="31"/>
      <c r="N1191" s="31"/>
      <c r="O1191" s="31"/>
      <c r="P1191" s="31"/>
      <c r="Q1191" s="31"/>
      <c r="S1191" s="31"/>
      <c r="T1191" s="31"/>
      <c r="U1191" s="31"/>
      <c r="V1191" s="31"/>
      <c r="W1191" s="31"/>
      <c r="X1191" s="31"/>
      <c r="Y1191" s="31"/>
      <c r="Z1191" s="31"/>
      <c r="AA1191" s="31"/>
      <c r="AB1191" s="31"/>
      <c r="AC1191" s="31"/>
      <c r="AD1191" s="31"/>
      <c r="AE1191" s="31"/>
      <c r="AF1191" s="31"/>
      <c r="AG1191" s="31"/>
      <c r="AH1191" s="31"/>
      <c r="AI1191" s="31"/>
    </row>
    <row r="1192" spans="1:35">
      <c r="A1192" s="31"/>
      <c r="B1192" s="31"/>
      <c r="C1192" s="31"/>
      <c r="D1192" s="31"/>
      <c r="E1192" s="31"/>
      <c r="F1192" s="31"/>
      <c r="G1192" s="31"/>
      <c r="H1192" s="31"/>
      <c r="I1192" s="97"/>
      <c r="J1192" s="31"/>
      <c r="K1192" s="31"/>
      <c r="L1192" s="31"/>
      <c r="M1192" s="31"/>
      <c r="N1192" s="31"/>
      <c r="O1192" s="31"/>
      <c r="P1192" s="31"/>
      <c r="Q1192" s="31"/>
      <c r="S1192" s="31"/>
      <c r="T1192" s="31"/>
      <c r="U1192" s="31"/>
      <c r="V1192" s="31"/>
      <c r="W1192" s="31"/>
      <c r="X1192" s="31"/>
      <c r="Y1192" s="31"/>
      <c r="Z1192" s="31"/>
      <c r="AA1192" s="31"/>
      <c r="AB1192" s="31"/>
      <c r="AC1192" s="31"/>
      <c r="AD1192" s="31"/>
      <c r="AE1192" s="31"/>
      <c r="AF1192" s="31"/>
      <c r="AG1192" s="31"/>
      <c r="AH1192" s="31"/>
      <c r="AI1192" s="31"/>
    </row>
    <row r="1193" spans="1:35">
      <c r="A1193" s="31"/>
      <c r="B1193" s="31"/>
      <c r="C1193" s="31"/>
      <c r="D1193" s="31"/>
      <c r="E1193" s="31"/>
      <c r="F1193" s="31"/>
      <c r="G1193" s="31"/>
      <c r="H1193" s="31"/>
      <c r="I1193" s="97"/>
      <c r="J1193" s="31"/>
      <c r="K1193" s="31"/>
      <c r="L1193" s="31"/>
      <c r="M1193" s="31"/>
      <c r="N1193" s="31"/>
      <c r="O1193" s="31"/>
      <c r="P1193" s="31"/>
      <c r="Q1193" s="31"/>
      <c r="S1193" s="31"/>
      <c r="T1193" s="31"/>
      <c r="U1193" s="31"/>
      <c r="V1193" s="31"/>
      <c r="W1193" s="31"/>
      <c r="X1193" s="31"/>
      <c r="Y1193" s="31"/>
      <c r="Z1193" s="31"/>
      <c r="AA1193" s="31"/>
      <c r="AB1193" s="31"/>
      <c r="AC1193" s="31"/>
      <c r="AD1193" s="31"/>
      <c r="AE1193" s="31"/>
      <c r="AF1193" s="31"/>
      <c r="AG1193" s="31"/>
      <c r="AH1193" s="31"/>
      <c r="AI1193" s="31"/>
    </row>
    <row r="1194" spans="1:35">
      <c r="A1194" s="31"/>
      <c r="B1194" s="31"/>
      <c r="C1194" s="31"/>
      <c r="D1194" s="31"/>
      <c r="E1194" s="31"/>
      <c r="F1194" s="31"/>
      <c r="G1194" s="31"/>
      <c r="H1194" s="31"/>
      <c r="I1194" s="97"/>
      <c r="J1194" s="31"/>
      <c r="K1194" s="31"/>
      <c r="L1194" s="31"/>
      <c r="M1194" s="31"/>
      <c r="N1194" s="31"/>
      <c r="O1194" s="31"/>
      <c r="P1194" s="31"/>
      <c r="Q1194" s="31"/>
      <c r="S1194" s="31"/>
      <c r="T1194" s="31"/>
      <c r="U1194" s="31"/>
      <c r="V1194" s="31"/>
      <c r="W1194" s="31"/>
      <c r="X1194" s="31"/>
      <c r="Y1194" s="31"/>
      <c r="Z1194" s="31"/>
      <c r="AA1194" s="31"/>
      <c r="AB1194" s="31"/>
      <c r="AC1194" s="31"/>
      <c r="AD1194" s="31"/>
      <c r="AE1194" s="31"/>
      <c r="AF1194" s="31"/>
      <c r="AG1194" s="31"/>
      <c r="AH1194" s="31"/>
      <c r="AI1194" s="31"/>
    </row>
    <row r="1195" spans="1:35">
      <c r="A1195" s="31"/>
      <c r="B1195" s="31"/>
      <c r="C1195" s="31"/>
      <c r="D1195" s="31"/>
      <c r="E1195" s="31"/>
      <c r="F1195" s="31"/>
      <c r="G1195" s="31"/>
      <c r="H1195" s="31"/>
      <c r="I1195" s="97"/>
      <c r="J1195" s="31"/>
      <c r="K1195" s="31"/>
      <c r="L1195" s="31"/>
      <c r="M1195" s="31"/>
      <c r="N1195" s="31"/>
      <c r="O1195" s="31"/>
      <c r="P1195" s="31"/>
      <c r="Q1195" s="31"/>
      <c r="S1195" s="31"/>
      <c r="T1195" s="31"/>
      <c r="U1195" s="31"/>
      <c r="V1195" s="31"/>
      <c r="W1195" s="31"/>
      <c r="X1195" s="31"/>
      <c r="Y1195" s="31"/>
      <c r="Z1195" s="31"/>
      <c r="AA1195" s="31"/>
      <c r="AB1195" s="31"/>
      <c r="AC1195" s="31"/>
      <c r="AD1195" s="31"/>
      <c r="AE1195" s="31"/>
      <c r="AF1195" s="31"/>
      <c r="AG1195" s="31"/>
      <c r="AH1195" s="31"/>
      <c r="AI1195" s="31"/>
    </row>
    <row r="1196" spans="1:35">
      <c r="A1196" s="31"/>
      <c r="B1196" s="31"/>
      <c r="C1196" s="31"/>
      <c r="D1196" s="31"/>
      <c r="E1196" s="31"/>
      <c r="F1196" s="31"/>
      <c r="G1196" s="31"/>
      <c r="H1196" s="31"/>
      <c r="I1196" s="97"/>
      <c r="J1196" s="31"/>
      <c r="K1196" s="31"/>
      <c r="L1196" s="31"/>
      <c r="M1196" s="31"/>
      <c r="N1196" s="31"/>
      <c r="O1196" s="31"/>
      <c r="P1196" s="31"/>
      <c r="Q1196" s="31"/>
      <c r="S1196" s="31"/>
      <c r="T1196" s="31"/>
      <c r="U1196" s="31"/>
      <c r="V1196" s="31"/>
      <c r="W1196" s="31"/>
      <c r="X1196" s="31"/>
      <c r="Y1196" s="31"/>
      <c r="Z1196" s="31"/>
      <c r="AA1196" s="31"/>
      <c r="AB1196" s="31"/>
      <c r="AC1196" s="31"/>
      <c r="AD1196" s="31"/>
      <c r="AE1196" s="31"/>
      <c r="AF1196" s="31"/>
      <c r="AG1196" s="31"/>
      <c r="AH1196" s="31"/>
      <c r="AI1196" s="31"/>
    </row>
    <row r="1197" spans="1:35">
      <c r="A1197" s="31"/>
      <c r="B1197" s="31"/>
      <c r="C1197" s="31"/>
      <c r="D1197" s="31"/>
      <c r="E1197" s="31"/>
      <c r="F1197" s="31"/>
      <c r="G1197" s="31"/>
      <c r="H1197" s="31"/>
      <c r="I1197" s="97"/>
      <c r="J1197" s="31"/>
      <c r="K1197" s="31"/>
      <c r="L1197" s="31"/>
      <c r="M1197" s="31"/>
      <c r="N1197" s="31"/>
      <c r="O1197" s="31"/>
      <c r="P1197" s="31"/>
      <c r="Q1197" s="31"/>
      <c r="S1197" s="31"/>
      <c r="T1197" s="31"/>
      <c r="U1197" s="31"/>
      <c r="V1197" s="31"/>
      <c r="W1197" s="31"/>
      <c r="X1197" s="31"/>
      <c r="Y1197" s="31"/>
      <c r="Z1197" s="31"/>
      <c r="AA1197" s="31"/>
      <c r="AB1197" s="31"/>
      <c r="AC1197" s="31"/>
      <c r="AD1197" s="31"/>
      <c r="AE1197" s="31"/>
      <c r="AF1197" s="31"/>
      <c r="AG1197" s="31"/>
      <c r="AH1197" s="31"/>
      <c r="AI1197" s="31"/>
    </row>
    <row r="1198" spans="1:35">
      <c r="A1198" s="31"/>
      <c r="B1198" s="31"/>
      <c r="C1198" s="31"/>
      <c r="D1198" s="31"/>
      <c r="E1198" s="31"/>
      <c r="F1198" s="31"/>
      <c r="G1198" s="31"/>
      <c r="H1198" s="31"/>
      <c r="I1198" s="97"/>
      <c r="J1198" s="31"/>
      <c r="K1198" s="31"/>
      <c r="L1198" s="31"/>
      <c r="M1198" s="31"/>
      <c r="N1198" s="31"/>
      <c r="O1198" s="31"/>
      <c r="P1198" s="31"/>
      <c r="Q1198" s="31"/>
      <c r="S1198" s="31"/>
      <c r="T1198" s="31"/>
      <c r="U1198" s="31"/>
      <c r="V1198" s="31"/>
      <c r="W1198" s="31"/>
      <c r="X1198" s="31"/>
      <c r="Y1198" s="31"/>
      <c r="Z1198" s="31"/>
      <c r="AA1198" s="31"/>
      <c r="AB1198" s="31"/>
      <c r="AC1198" s="31"/>
      <c r="AD1198" s="31"/>
      <c r="AE1198" s="31"/>
      <c r="AF1198" s="31"/>
      <c r="AG1198" s="31"/>
      <c r="AH1198" s="31"/>
      <c r="AI1198" s="31"/>
    </row>
    <row r="1199" spans="1:35">
      <c r="A1199" s="31"/>
      <c r="B1199" s="31"/>
      <c r="C1199" s="31"/>
      <c r="D1199" s="31"/>
      <c r="E1199" s="31"/>
      <c r="F1199" s="31"/>
      <c r="G1199" s="31"/>
      <c r="H1199" s="31"/>
      <c r="I1199" s="97"/>
      <c r="J1199" s="31"/>
      <c r="K1199" s="31"/>
      <c r="L1199" s="31"/>
      <c r="M1199" s="31"/>
      <c r="N1199" s="31"/>
      <c r="O1199" s="31"/>
      <c r="P1199" s="31"/>
      <c r="Q1199" s="31"/>
      <c r="S1199" s="31"/>
      <c r="T1199" s="31"/>
      <c r="U1199" s="31"/>
      <c r="V1199" s="31"/>
      <c r="W1199" s="31"/>
      <c r="X1199" s="31"/>
      <c r="Y1199" s="31"/>
      <c r="Z1199" s="31"/>
      <c r="AA1199" s="31"/>
      <c r="AB1199" s="31"/>
      <c r="AC1199" s="31"/>
      <c r="AD1199" s="31"/>
      <c r="AE1199" s="31"/>
      <c r="AF1199" s="31"/>
      <c r="AG1199" s="31"/>
      <c r="AH1199" s="31"/>
      <c r="AI1199" s="31"/>
    </row>
    <row r="1200" spans="1:35">
      <c r="A1200" s="31"/>
      <c r="B1200" s="31"/>
      <c r="C1200" s="31"/>
      <c r="D1200" s="31"/>
      <c r="E1200" s="31"/>
      <c r="F1200" s="31"/>
      <c r="G1200" s="31"/>
      <c r="H1200" s="31"/>
      <c r="I1200" s="97"/>
      <c r="J1200" s="31"/>
      <c r="K1200" s="31"/>
      <c r="L1200" s="31"/>
      <c r="M1200" s="31"/>
      <c r="N1200" s="31"/>
      <c r="O1200" s="31"/>
      <c r="P1200" s="31"/>
      <c r="Q1200" s="31"/>
      <c r="S1200" s="31"/>
      <c r="T1200" s="31"/>
      <c r="U1200" s="31"/>
      <c r="V1200" s="31"/>
      <c r="W1200" s="31"/>
      <c r="X1200" s="31"/>
      <c r="Y1200" s="31"/>
      <c r="Z1200" s="31"/>
      <c r="AA1200" s="31"/>
      <c r="AB1200" s="31"/>
      <c r="AC1200" s="31"/>
      <c r="AD1200" s="31"/>
      <c r="AE1200" s="31"/>
      <c r="AF1200" s="31"/>
      <c r="AG1200" s="31"/>
      <c r="AH1200" s="31"/>
      <c r="AI1200" s="31"/>
    </row>
    <row r="1201" spans="1:35">
      <c r="A1201" s="31"/>
      <c r="B1201" s="31"/>
      <c r="C1201" s="31"/>
      <c r="D1201" s="31"/>
      <c r="E1201" s="31"/>
      <c r="F1201" s="31"/>
      <c r="G1201" s="31"/>
      <c r="H1201" s="31"/>
      <c r="I1201" s="97"/>
      <c r="J1201" s="31"/>
      <c r="K1201" s="31"/>
      <c r="L1201" s="31"/>
      <c r="M1201" s="31"/>
      <c r="N1201" s="31"/>
      <c r="O1201" s="31"/>
      <c r="P1201" s="31"/>
      <c r="Q1201" s="31"/>
      <c r="S1201" s="31"/>
      <c r="T1201" s="31"/>
      <c r="U1201" s="31"/>
      <c r="V1201" s="31"/>
      <c r="W1201" s="31"/>
      <c r="X1201" s="31"/>
      <c r="Y1201" s="31"/>
      <c r="Z1201" s="31"/>
      <c r="AA1201" s="31"/>
      <c r="AB1201" s="31"/>
      <c r="AC1201" s="31"/>
      <c r="AD1201" s="31"/>
      <c r="AE1201" s="31"/>
      <c r="AF1201" s="31"/>
      <c r="AG1201" s="31"/>
      <c r="AH1201" s="31"/>
      <c r="AI1201" s="31"/>
    </row>
    <row r="1202" spans="1:35">
      <c r="A1202" s="31"/>
      <c r="B1202" s="31"/>
      <c r="C1202" s="31"/>
      <c r="D1202" s="31"/>
      <c r="E1202" s="31"/>
      <c r="F1202" s="31"/>
      <c r="G1202" s="31"/>
      <c r="H1202" s="31"/>
      <c r="I1202" s="97"/>
      <c r="J1202" s="31"/>
      <c r="K1202" s="31"/>
      <c r="L1202" s="31"/>
      <c r="M1202" s="31"/>
      <c r="N1202" s="31"/>
      <c r="O1202" s="31"/>
      <c r="P1202" s="31"/>
      <c r="Q1202" s="31"/>
      <c r="S1202" s="31"/>
      <c r="T1202" s="31"/>
      <c r="U1202" s="31"/>
      <c r="V1202" s="31"/>
      <c r="W1202" s="31"/>
      <c r="X1202" s="31"/>
      <c r="Y1202" s="31"/>
      <c r="Z1202" s="31"/>
      <c r="AA1202" s="31"/>
      <c r="AB1202" s="31"/>
      <c r="AC1202" s="31"/>
      <c r="AD1202" s="31"/>
      <c r="AE1202" s="31"/>
      <c r="AF1202" s="31"/>
      <c r="AG1202" s="31"/>
      <c r="AH1202" s="31"/>
      <c r="AI1202" s="31"/>
    </row>
    <row r="1203" spans="1:35">
      <c r="A1203" s="31"/>
      <c r="B1203" s="31"/>
      <c r="C1203" s="31"/>
      <c r="D1203" s="31"/>
      <c r="E1203" s="31"/>
      <c r="F1203" s="31"/>
      <c r="G1203" s="31"/>
      <c r="H1203" s="31"/>
      <c r="I1203" s="97"/>
      <c r="J1203" s="31"/>
      <c r="K1203" s="31"/>
      <c r="L1203" s="31"/>
      <c r="M1203" s="31"/>
      <c r="N1203" s="31"/>
      <c r="O1203" s="31"/>
      <c r="P1203" s="31"/>
      <c r="Q1203" s="31"/>
      <c r="S1203" s="31"/>
      <c r="T1203" s="31"/>
      <c r="U1203" s="31"/>
      <c r="V1203" s="31"/>
      <c r="W1203" s="31"/>
      <c r="X1203" s="31"/>
      <c r="Y1203" s="31"/>
      <c r="Z1203" s="31"/>
      <c r="AA1203" s="31"/>
      <c r="AB1203" s="31"/>
      <c r="AC1203" s="31"/>
      <c r="AD1203" s="31"/>
      <c r="AE1203" s="31"/>
      <c r="AF1203" s="31"/>
      <c r="AG1203" s="31"/>
      <c r="AH1203" s="31"/>
      <c r="AI1203" s="31"/>
    </row>
    <row r="1204" spans="1:35">
      <c r="A1204" s="31"/>
      <c r="B1204" s="31"/>
      <c r="C1204" s="31"/>
      <c r="D1204" s="31"/>
      <c r="E1204" s="31"/>
      <c r="F1204" s="31"/>
      <c r="G1204" s="31"/>
      <c r="H1204" s="31"/>
      <c r="I1204" s="97"/>
      <c r="J1204" s="31"/>
      <c r="K1204" s="31"/>
      <c r="L1204" s="31"/>
      <c r="M1204" s="31"/>
      <c r="N1204" s="31"/>
      <c r="O1204" s="31"/>
      <c r="P1204" s="31"/>
      <c r="Q1204" s="31"/>
      <c r="S1204" s="31"/>
      <c r="T1204" s="31"/>
      <c r="U1204" s="31"/>
      <c r="V1204" s="31"/>
      <c r="W1204" s="31"/>
      <c r="X1204" s="31"/>
      <c r="Y1204" s="31"/>
      <c r="Z1204" s="31"/>
      <c r="AA1204" s="31"/>
      <c r="AB1204" s="31"/>
      <c r="AC1204" s="31"/>
      <c r="AD1204" s="31"/>
      <c r="AE1204" s="31"/>
      <c r="AF1204" s="31"/>
      <c r="AG1204" s="31"/>
      <c r="AH1204" s="31"/>
      <c r="AI1204" s="31"/>
    </row>
    <row r="1205" spans="1:35">
      <c r="A1205" s="31"/>
      <c r="B1205" s="31"/>
      <c r="C1205" s="31"/>
      <c r="D1205" s="31"/>
      <c r="E1205" s="31"/>
      <c r="F1205" s="31"/>
      <c r="G1205" s="31"/>
      <c r="H1205" s="31"/>
      <c r="I1205" s="97"/>
      <c r="J1205" s="31"/>
      <c r="K1205" s="31"/>
      <c r="L1205" s="31"/>
      <c r="M1205" s="31"/>
      <c r="N1205" s="31"/>
      <c r="O1205" s="31"/>
      <c r="P1205" s="31"/>
      <c r="Q1205" s="31"/>
      <c r="S1205" s="31"/>
      <c r="T1205" s="31"/>
      <c r="U1205" s="31"/>
      <c r="V1205" s="31"/>
      <c r="W1205" s="31"/>
      <c r="X1205" s="31"/>
      <c r="Y1205" s="31"/>
      <c r="Z1205" s="31"/>
      <c r="AA1205" s="31"/>
      <c r="AB1205" s="31"/>
      <c r="AC1205" s="31"/>
      <c r="AD1205" s="31"/>
      <c r="AE1205" s="31"/>
      <c r="AF1205" s="31"/>
      <c r="AG1205" s="31"/>
      <c r="AH1205" s="31"/>
      <c r="AI1205" s="31"/>
    </row>
    <row r="1206" spans="1:35">
      <c r="A1206" s="31"/>
      <c r="B1206" s="31"/>
      <c r="C1206" s="31"/>
      <c r="D1206" s="31"/>
      <c r="E1206" s="31"/>
      <c r="F1206" s="31"/>
      <c r="G1206" s="31"/>
      <c r="H1206" s="31"/>
      <c r="I1206" s="97"/>
      <c r="J1206" s="31"/>
      <c r="K1206" s="31"/>
      <c r="L1206" s="31"/>
      <c r="M1206" s="31"/>
      <c r="N1206" s="31"/>
      <c r="O1206" s="31"/>
      <c r="P1206" s="31"/>
      <c r="Q1206" s="31"/>
      <c r="S1206" s="31"/>
      <c r="T1206" s="31"/>
      <c r="U1206" s="31"/>
      <c r="V1206" s="31"/>
      <c r="W1206" s="31"/>
      <c r="X1206" s="31"/>
      <c r="Y1206" s="31"/>
      <c r="Z1206" s="31"/>
      <c r="AA1206" s="31"/>
      <c r="AB1206" s="31"/>
      <c r="AC1206" s="31"/>
      <c r="AD1206" s="31"/>
      <c r="AE1206" s="31"/>
      <c r="AF1206" s="31"/>
      <c r="AG1206" s="31"/>
      <c r="AH1206" s="31"/>
      <c r="AI1206" s="31"/>
    </row>
    <row r="1207" spans="1:35">
      <c r="A1207" s="31"/>
      <c r="B1207" s="31"/>
      <c r="C1207" s="31"/>
      <c r="D1207" s="31"/>
      <c r="E1207" s="31"/>
      <c r="F1207" s="31"/>
      <c r="G1207" s="31"/>
      <c r="H1207" s="31"/>
      <c r="I1207" s="97"/>
      <c r="J1207" s="31"/>
      <c r="K1207" s="31"/>
      <c r="L1207" s="31"/>
      <c r="M1207" s="31"/>
      <c r="N1207" s="31"/>
      <c r="O1207" s="31"/>
      <c r="P1207" s="31"/>
      <c r="Q1207" s="31"/>
      <c r="S1207" s="31"/>
      <c r="T1207" s="31"/>
      <c r="U1207" s="31"/>
      <c r="V1207" s="31"/>
      <c r="W1207" s="31"/>
      <c r="X1207" s="31"/>
      <c r="Y1207" s="31"/>
      <c r="Z1207" s="31"/>
      <c r="AA1207" s="31"/>
      <c r="AB1207" s="31"/>
      <c r="AC1207" s="31"/>
      <c r="AD1207" s="31"/>
      <c r="AE1207" s="31"/>
      <c r="AF1207" s="31"/>
      <c r="AG1207" s="31"/>
      <c r="AH1207" s="31"/>
      <c r="AI1207" s="31"/>
    </row>
    <row r="1208" spans="1:35">
      <c r="A1208" s="31"/>
      <c r="B1208" s="31"/>
      <c r="C1208" s="31"/>
      <c r="D1208" s="31"/>
      <c r="E1208" s="31"/>
      <c r="F1208" s="31"/>
      <c r="G1208" s="31"/>
      <c r="H1208" s="31"/>
      <c r="I1208" s="97"/>
      <c r="J1208" s="31"/>
      <c r="K1208" s="31"/>
      <c r="L1208" s="31"/>
      <c r="M1208" s="31"/>
      <c r="N1208" s="31"/>
      <c r="O1208" s="31"/>
      <c r="P1208" s="31"/>
      <c r="Q1208" s="31"/>
      <c r="S1208" s="31"/>
      <c r="T1208" s="31"/>
      <c r="U1208" s="31"/>
      <c r="V1208" s="31"/>
      <c r="W1208" s="31"/>
      <c r="X1208" s="31"/>
      <c r="Y1208" s="31"/>
      <c r="Z1208" s="31"/>
      <c r="AA1208" s="31"/>
      <c r="AB1208" s="31"/>
      <c r="AC1208" s="31"/>
      <c r="AD1208" s="31"/>
      <c r="AE1208" s="31"/>
      <c r="AF1208" s="31"/>
      <c r="AG1208" s="31"/>
      <c r="AH1208" s="31"/>
      <c r="AI1208" s="31"/>
    </row>
    <row r="1209" spans="1:35">
      <c r="A1209" s="31"/>
      <c r="B1209" s="31"/>
      <c r="C1209" s="31"/>
      <c r="D1209" s="31"/>
      <c r="E1209" s="31"/>
      <c r="F1209" s="31"/>
      <c r="G1209" s="31"/>
      <c r="H1209" s="31"/>
      <c r="I1209" s="97"/>
      <c r="J1209" s="31"/>
      <c r="K1209" s="31"/>
      <c r="L1209" s="31"/>
      <c r="M1209" s="31"/>
      <c r="N1209" s="31"/>
      <c r="O1209" s="31"/>
      <c r="P1209" s="31"/>
      <c r="Q1209" s="31"/>
      <c r="S1209" s="31"/>
      <c r="T1209" s="31"/>
      <c r="U1209" s="31"/>
      <c r="V1209" s="31"/>
      <c r="W1209" s="31"/>
      <c r="X1209" s="31"/>
      <c r="Y1209" s="31"/>
      <c r="Z1209" s="31"/>
      <c r="AA1209" s="31"/>
      <c r="AB1209" s="31"/>
      <c r="AC1209" s="31"/>
      <c r="AD1209" s="31"/>
      <c r="AE1209" s="31"/>
      <c r="AF1209" s="31"/>
      <c r="AG1209" s="31"/>
      <c r="AH1209" s="31"/>
      <c r="AI1209" s="31"/>
    </row>
    <row r="1210" spans="1:35">
      <c r="A1210" s="31"/>
      <c r="B1210" s="31"/>
      <c r="C1210" s="31"/>
      <c r="D1210" s="31"/>
      <c r="E1210" s="31"/>
      <c r="F1210" s="31"/>
      <c r="G1210" s="31"/>
      <c r="H1210" s="31"/>
      <c r="I1210" s="97"/>
      <c r="J1210" s="31"/>
      <c r="K1210" s="31"/>
      <c r="L1210" s="31"/>
      <c r="M1210" s="31"/>
      <c r="N1210" s="31"/>
      <c r="O1210" s="31"/>
      <c r="P1210" s="31"/>
      <c r="Q1210" s="31"/>
      <c r="S1210" s="31"/>
      <c r="T1210" s="31"/>
      <c r="U1210" s="31"/>
      <c r="V1210" s="31"/>
      <c r="W1210" s="31"/>
      <c r="X1210" s="31"/>
      <c r="Y1210" s="31"/>
      <c r="Z1210" s="31"/>
      <c r="AA1210" s="31"/>
      <c r="AB1210" s="31"/>
      <c r="AC1210" s="31"/>
      <c r="AD1210" s="31"/>
      <c r="AE1210" s="31"/>
      <c r="AF1210" s="31"/>
      <c r="AG1210" s="31"/>
      <c r="AH1210" s="31"/>
      <c r="AI1210" s="31"/>
    </row>
    <row r="1211" spans="1:35">
      <c r="A1211" s="31"/>
      <c r="B1211" s="31"/>
      <c r="C1211" s="31"/>
      <c r="D1211" s="31"/>
      <c r="E1211" s="31"/>
      <c r="F1211" s="31"/>
      <c r="G1211" s="31"/>
      <c r="H1211" s="31"/>
      <c r="I1211" s="97"/>
      <c r="J1211" s="31"/>
      <c r="K1211" s="31"/>
      <c r="L1211" s="31"/>
      <c r="M1211" s="31"/>
      <c r="N1211" s="31"/>
      <c r="O1211" s="31"/>
      <c r="P1211" s="31"/>
      <c r="Q1211" s="31"/>
      <c r="S1211" s="31"/>
      <c r="T1211" s="31"/>
      <c r="U1211" s="31"/>
      <c r="V1211" s="31"/>
      <c r="W1211" s="31"/>
      <c r="X1211" s="31"/>
      <c r="Y1211" s="31"/>
      <c r="Z1211" s="31"/>
      <c r="AA1211" s="31"/>
      <c r="AB1211" s="31"/>
      <c r="AC1211" s="31"/>
      <c r="AD1211" s="31"/>
      <c r="AE1211" s="31"/>
      <c r="AF1211" s="31"/>
      <c r="AG1211" s="31"/>
      <c r="AH1211" s="31"/>
      <c r="AI1211" s="31"/>
    </row>
    <row r="1212" spans="1:35">
      <c r="A1212" s="31"/>
      <c r="B1212" s="31"/>
      <c r="C1212" s="31"/>
      <c r="D1212" s="31"/>
      <c r="E1212" s="31"/>
      <c r="F1212" s="31"/>
      <c r="G1212" s="31"/>
      <c r="H1212" s="31"/>
      <c r="I1212" s="97"/>
      <c r="J1212" s="31"/>
      <c r="K1212" s="31"/>
      <c r="L1212" s="31"/>
      <c r="M1212" s="31"/>
      <c r="N1212" s="31"/>
      <c r="O1212" s="31"/>
      <c r="P1212" s="31"/>
      <c r="Q1212" s="31"/>
      <c r="S1212" s="31"/>
      <c r="T1212" s="31"/>
      <c r="U1212" s="31"/>
      <c r="V1212" s="31"/>
      <c r="W1212" s="31"/>
      <c r="X1212" s="31"/>
      <c r="Y1212" s="31"/>
      <c r="Z1212" s="31"/>
      <c r="AA1212" s="31"/>
      <c r="AB1212" s="31"/>
      <c r="AC1212" s="31"/>
      <c r="AD1212" s="31"/>
      <c r="AE1212" s="31"/>
      <c r="AF1212" s="31"/>
      <c r="AG1212" s="31"/>
      <c r="AH1212" s="31"/>
      <c r="AI1212" s="31"/>
    </row>
    <row r="1213" spans="1:35">
      <c r="A1213" s="31"/>
      <c r="B1213" s="31"/>
      <c r="C1213" s="31"/>
      <c r="D1213" s="31"/>
      <c r="E1213" s="31"/>
      <c r="F1213" s="31"/>
      <c r="G1213" s="31"/>
      <c r="H1213" s="31"/>
      <c r="I1213" s="97"/>
      <c r="J1213" s="31"/>
      <c r="K1213" s="31"/>
      <c r="L1213" s="31"/>
      <c r="M1213" s="31"/>
      <c r="N1213" s="31"/>
      <c r="O1213" s="31"/>
      <c r="P1213" s="31"/>
      <c r="Q1213" s="31"/>
      <c r="S1213" s="31"/>
      <c r="T1213" s="31"/>
      <c r="U1213" s="31"/>
      <c r="V1213" s="31"/>
      <c r="W1213" s="31"/>
      <c r="X1213" s="31"/>
      <c r="Y1213" s="31"/>
      <c r="Z1213" s="31"/>
      <c r="AA1213" s="31"/>
      <c r="AB1213" s="31"/>
      <c r="AC1213" s="31"/>
      <c r="AD1213" s="31"/>
      <c r="AE1213" s="31"/>
      <c r="AF1213" s="31"/>
      <c r="AG1213" s="31"/>
      <c r="AH1213" s="31"/>
      <c r="AI1213" s="31"/>
    </row>
    <row r="1214" spans="1:35">
      <c r="A1214" s="31"/>
      <c r="B1214" s="31"/>
      <c r="C1214" s="31"/>
      <c r="D1214" s="31"/>
      <c r="E1214" s="31"/>
      <c r="F1214" s="31"/>
      <c r="G1214" s="31"/>
      <c r="H1214" s="31"/>
      <c r="I1214" s="97"/>
      <c r="J1214" s="31"/>
      <c r="K1214" s="31"/>
      <c r="L1214" s="31"/>
      <c r="M1214" s="31"/>
      <c r="N1214" s="31"/>
      <c r="O1214" s="31"/>
      <c r="P1214" s="31"/>
      <c r="Q1214" s="31"/>
      <c r="S1214" s="31"/>
      <c r="T1214" s="31"/>
      <c r="U1214" s="31"/>
      <c r="V1214" s="31"/>
      <c r="W1214" s="31"/>
      <c r="X1214" s="31"/>
      <c r="Y1214" s="31"/>
      <c r="Z1214" s="31"/>
      <c r="AA1214" s="31"/>
      <c r="AB1214" s="31"/>
      <c r="AC1214" s="31"/>
      <c r="AD1214" s="31"/>
      <c r="AE1214" s="31"/>
      <c r="AF1214" s="31"/>
      <c r="AG1214" s="31"/>
      <c r="AH1214" s="31"/>
      <c r="AI1214" s="31"/>
    </row>
    <row r="1215" spans="1:35">
      <c r="A1215" s="31"/>
      <c r="B1215" s="31"/>
      <c r="C1215" s="31"/>
      <c r="D1215" s="31"/>
      <c r="E1215" s="31"/>
      <c r="F1215" s="31"/>
      <c r="G1215" s="31"/>
      <c r="H1215" s="31"/>
      <c r="I1215" s="97"/>
      <c r="J1215" s="31"/>
      <c r="K1215" s="31"/>
      <c r="L1215" s="31"/>
      <c r="M1215" s="31"/>
      <c r="N1215" s="31"/>
      <c r="O1215" s="31"/>
      <c r="P1215" s="31"/>
      <c r="Q1215" s="31"/>
      <c r="S1215" s="31"/>
      <c r="T1215" s="31"/>
      <c r="U1215" s="31"/>
      <c r="V1215" s="31"/>
      <c r="W1215" s="31"/>
      <c r="X1215" s="31"/>
      <c r="Y1215" s="31"/>
      <c r="Z1215" s="31"/>
      <c r="AA1215" s="31"/>
      <c r="AB1215" s="31"/>
      <c r="AC1215" s="31"/>
      <c r="AD1215" s="31"/>
      <c r="AE1215" s="31"/>
      <c r="AF1215" s="31"/>
      <c r="AG1215" s="31"/>
      <c r="AH1215" s="31"/>
      <c r="AI1215" s="31"/>
    </row>
    <row r="1216" spans="1:35">
      <c r="A1216" s="31"/>
      <c r="B1216" s="31"/>
      <c r="C1216" s="31"/>
      <c r="D1216" s="31"/>
      <c r="E1216" s="31"/>
      <c r="F1216" s="31"/>
      <c r="G1216" s="31"/>
      <c r="H1216" s="31"/>
      <c r="I1216" s="97"/>
      <c r="J1216" s="31"/>
      <c r="K1216" s="31"/>
      <c r="L1216" s="31"/>
      <c r="M1216" s="31"/>
      <c r="N1216" s="31"/>
      <c r="O1216" s="31"/>
      <c r="P1216" s="31"/>
      <c r="Q1216" s="31"/>
      <c r="S1216" s="31"/>
      <c r="T1216" s="31"/>
      <c r="U1216" s="31"/>
      <c r="V1216" s="31"/>
      <c r="W1216" s="31"/>
      <c r="X1216" s="31"/>
      <c r="Y1216" s="31"/>
      <c r="Z1216" s="31"/>
      <c r="AA1216" s="31"/>
      <c r="AB1216" s="31"/>
      <c r="AC1216" s="31"/>
      <c r="AD1216" s="31"/>
      <c r="AE1216" s="31"/>
      <c r="AF1216" s="31"/>
      <c r="AG1216" s="31"/>
      <c r="AH1216" s="31"/>
      <c r="AI1216" s="31"/>
    </row>
    <row r="1217" spans="1:35">
      <c r="A1217" s="31"/>
      <c r="B1217" s="31"/>
      <c r="C1217" s="31"/>
      <c r="D1217" s="31"/>
      <c r="E1217" s="31"/>
      <c r="F1217" s="31"/>
      <c r="G1217" s="31"/>
      <c r="H1217" s="31"/>
      <c r="I1217" s="97"/>
      <c r="J1217" s="31"/>
      <c r="K1217" s="31"/>
      <c r="L1217" s="31"/>
      <c r="M1217" s="31"/>
      <c r="N1217" s="31"/>
      <c r="O1217" s="31"/>
      <c r="P1217" s="31"/>
      <c r="Q1217" s="31"/>
      <c r="S1217" s="31"/>
      <c r="T1217" s="31"/>
      <c r="U1217" s="31"/>
      <c r="V1217" s="31"/>
      <c r="W1217" s="31"/>
      <c r="X1217" s="31"/>
      <c r="Y1217" s="31"/>
      <c r="Z1217" s="31"/>
      <c r="AA1217" s="31"/>
      <c r="AB1217" s="31"/>
      <c r="AC1217" s="31"/>
      <c r="AD1217" s="31"/>
      <c r="AE1217" s="31"/>
      <c r="AF1217" s="31"/>
      <c r="AG1217" s="31"/>
      <c r="AH1217" s="31"/>
      <c r="AI1217" s="31"/>
    </row>
    <row r="1218" spans="1:35">
      <c r="A1218" s="31"/>
      <c r="B1218" s="31"/>
      <c r="C1218" s="31"/>
      <c r="D1218" s="31"/>
      <c r="E1218" s="31"/>
      <c r="F1218" s="31"/>
      <c r="G1218" s="31"/>
      <c r="H1218" s="31"/>
      <c r="I1218" s="97"/>
      <c r="J1218" s="31"/>
      <c r="K1218" s="31"/>
      <c r="L1218" s="31"/>
      <c r="M1218" s="31"/>
      <c r="N1218" s="31"/>
      <c r="O1218" s="31"/>
      <c r="P1218" s="31"/>
      <c r="Q1218" s="31"/>
      <c r="S1218" s="31"/>
      <c r="T1218" s="31"/>
      <c r="U1218" s="31"/>
      <c r="V1218" s="31"/>
      <c r="W1218" s="31"/>
      <c r="X1218" s="31"/>
      <c r="Y1218" s="31"/>
      <c r="Z1218" s="31"/>
      <c r="AA1218" s="31"/>
      <c r="AB1218" s="31"/>
      <c r="AC1218" s="31"/>
      <c r="AD1218" s="31"/>
      <c r="AE1218" s="31"/>
      <c r="AF1218" s="31"/>
      <c r="AG1218" s="31"/>
      <c r="AH1218" s="31"/>
      <c r="AI1218" s="31"/>
    </row>
    <row r="1219" spans="1:35">
      <c r="A1219" s="31"/>
      <c r="B1219" s="31"/>
      <c r="C1219" s="31"/>
      <c r="D1219" s="31"/>
      <c r="E1219" s="31"/>
      <c r="F1219" s="31"/>
      <c r="G1219" s="31"/>
      <c r="H1219" s="31"/>
      <c r="I1219" s="97"/>
      <c r="J1219" s="31"/>
      <c r="K1219" s="31"/>
      <c r="L1219" s="31"/>
      <c r="M1219" s="31"/>
      <c r="N1219" s="31"/>
      <c r="O1219" s="31"/>
      <c r="P1219" s="31"/>
      <c r="Q1219" s="31"/>
      <c r="S1219" s="31"/>
      <c r="T1219" s="31"/>
      <c r="U1219" s="31"/>
      <c r="V1219" s="31"/>
      <c r="W1219" s="31"/>
      <c r="X1219" s="31"/>
      <c r="Y1219" s="31"/>
      <c r="Z1219" s="31"/>
      <c r="AA1219" s="31"/>
      <c r="AB1219" s="31"/>
      <c r="AC1219" s="31"/>
      <c r="AD1219" s="31"/>
      <c r="AE1219" s="31"/>
      <c r="AF1219" s="31"/>
      <c r="AG1219" s="31"/>
      <c r="AH1219" s="31"/>
      <c r="AI1219" s="31"/>
    </row>
    <row r="1220" spans="1:35">
      <c r="A1220" s="31"/>
      <c r="B1220" s="31"/>
      <c r="C1220" s="31"/>
      <c r="D1220" s="31"/>
      <c r="E1220" s="31"/>
      <c r="F1220" s="31"/>
      <c r="G1220" s="31"/>
      <c r="H1220" s="31"/>
      <c r="I1220" s="97"/>
      <c r="J1220" s="31"/>
      <c r="K1220" s="31"/>
      <c r="L1220" s="31"/>
      <c r="M1220" s="31"/>
      <c r="N1220" s="31"/>
      <c r="O1220" s="31"/>
      <c r="P1220" s="31"/>
      <c r="Q1220" s="31"/>
      <c r="S1220" s="31"/>
      <c r="T1220" s="31"/>
      <c r="U1220" s="31"/>
      <c r="V1220" s="31"/>
      <c r="W1220" s="31"/>
      <c r="X1220" s="31"/>
      <c r="Y1220" s="31"/>
      <c r="Z1220" s="31"/>
      <c r="AA1220" s="31"/>
      <c r="AB1220" s="31"/>
      <c r="AC1220" s="31"/>
      <c r="AD1220" s="31"/>
      <c r="AE1220" s="31"/>
      <c r="AF1220" s="31"/>
      <c r="AG1220" s="31"/>
      <c r="AH1220" s="31"/>
      <c r="AI1220" s="31"/>
    </row>
    <row r="1221" spans="1:35">
      <c r="A1221" s="31"/>
      <c r="B1221" s="31"/>
      <c r="C1221" s="31"/>
      <c r="D1221" s="31"/>
      <c r="E1221" s="31"/>
      <c r="F1221" s="31"/>
      <c r="G1221" s="31"/>
      <c r="H1221" s="31"/>
      <c r="I1221" s="97"/>
      <c r="J1221" s="31"/>
      <c r="K1221" s="31"/>
      <c r="L1221" s="31"/>
      <c r="M1221" s="31"/>
      <c r="N1221" s="31"/>
      <c r="O1221" s="31"/>
      <c r="P1221" s="31"/>
      <c r="Q1221" s="31"/>
      <c r="S1221" s="31"/>
      <c r="T1221" s="31"/>
      <c r="U1221" s="31"/>
      <c r="V1221" s="31"/>
      <c r="W1221" s="31"/>
      <c r="X1221" s="31"/>
      <c r="Y1221" s="31"/>
      <c r="Z1221" s="31"/>
      <c r="AA1221" s="31"/>
      <c r="AB1221" s="31"/>
      <c r="AC1221" s="31"/>
      <c r="AD1221" s="31"/>
      <c r="AE1221" s="31"/>
      <c r="AF1221" s="31"/>
      <c r="AG1221" s="31"/>
      <c r="AH1221" s="31"/>
      <c r="AI1221" s="31"/>
    </row>
    <row r="1222" spans="1:35">
      <c r="A1222" s="31"/>
      <c r="B1222" s="31"/>
      <c r="C1222" s="31"/>
      <c r="D1222" s="31"/>
      <c r="E1222" s="31"/>
      <c r="F1222" s="31"/>
      <c r="G1222" s="31"/>
      <c r="H1222" s="31"/>
      <c r="I1222" s="97"/>
      <c r="J1222" s="31"/>
      <c r="K1222" s="31"/>
      <c r="L1222" s="31"/>
      <c r="M1222" s="31"/>
      <c r="N1222" s="31"/>
      <c r="O1222" s="31"/>
      <c r="P1222" s="31"/>
      <c r="Q1222" s="31"/>
      <c r="S1222" s="31"/>
      <c r="T1222" s="31"/>
      <c r="U1222" s="31"/>
      <c r="V1222" s="31"/>
      <c r="W1222" s="31"/>
      <c r="X1222" s="31"/>
      <c r="Y1222" s="31"/>
      <c r="Z1222" s="31"/>
      <c r="AA1222" s="31"/>
      <c r="AB1222" s="31"/>
      <c r="AC1222" s="31"/>
      <c r="AD1222" s="31"/>
      <c r="AE1222" s="31"/>
      <c r="AF1222" s="31"/>
      <c r="AG1222" s="31"/>
      <c r="AH1222" s="31"/>
      <c r="AI1222" s="31"/>
    </row>
    <row r="1223" spans="1:35">
      <c r="A1223" s="31"/>
      <c r="B1223" s="31"/>
      <c r="C1223" s="31"/>
      <c r="D1223" s="31"/>
      <c r="E1223" s="31"/>
      <c r="F1223" s="31"/>
      <c r="G1223" s="31"/>
      <c r="H1223" s="31"/>
      <c r="I1223" s="97"/>
      <c r="J1223" s="31"/>
      <c r="K1223" s="31"/>
      <c r="L1223" s="31"/>
      <c r="M1223" s="31"/>
      <c r="N1223" s="31"/>
      <c r="O1223" s="31"/>
      <c r="P1223" s="31"/>
      <c r="Q1223" s="31"/>
      <c r="S1223" s="31"/>
      <c r="T1223" s="31"/>
      <c r="U1223" s="31"/>
      <c r="V1223" s="31"/>
      <c r="W1223" s="31"/>
      <c r="X1223" s="31"/>
      <c r="Y1223" s="31"/>
      <c r="Z1223" s="31"/>
      <c r="AA1223" s="31"/>
      <c r="AB1223" s="31"/>
      <c r="AC1223" s="31"/>
      <c r="AD1223" s="31"/>
      <c r="AE1223" s="31"/>
      <c r="AF1223" s="31"/>
      <c r="AG1223" s="31"/>
      <c r="AH1223" s="31"/>
      <c r="AI1223" s="31"/>
    </row>
    <row r="1224" spans="1:35">
      <c r="A1224" s="31"/>
      <c r="B1224" s="31"/>
      <c r="C1224" s="31"/>
      <c r="D1224" s="31"/>
      <c r="E1224" s="31"/>
      <c r="F1224" s="31"/>
      <c r="G1224" s="31"/>
      <c r="H1224" s="31"/>
      <c r="I1224" s="97"/>
      <c r="J1224" s="31"/>
      <c r="K1224" s="31"/>
      <c r="L1224" s="31"/>
      <c r="M1224" s="31"/>
      <c r="N1224" s="31"/>
      <c r="O1224" s="31"/>
      <c r="P1224" s="31"/>
      <c r="Q1224" s="31"/>
      <c r="S1224" s="31"/>
      <c r="T1224" s="31"/>
      <c r="U1224" s="31"/>
      <c r="V1224" s="31"/>
      <c r="W1224" s="31"/>
      <c r="X1224" s="31"/>
      <c r="Y1224" s="31"/>
      <c r="Z1224" s="31"/>
      <c r="AA1224" s="31"/>
      <c r="AB1224" s="31"/>
      <c r="AC1224" s="31"/>
      <c r="AD1224" s="31"/>
      <c r="AE1224" s="31"/>
      <c r="AF1224" s="31"/>
      <c r="AG1224" s="31"/>
      <c r="AH1224" s="31"/>
      <c r="AI1224" s="31"/>
    </row>
    <row r="1225" spans="1:35">
      <c r="A1225" s="31"/>
      <c r="B1225" s="31"/>
      <c r="C1225" s="31"/>
      <c r="D1225" s="31"/>
      <c r="E1225" s="31"/>
      <c r="F1225" s="31"/>
      <c r="G1225" s="31"/>
      <c r="H1225" s="31"/>
      <c r="I1225" s="97"/>
      <c r="J1225" s="31"/>
      <c r="K1225" s="31"/>
      <c r="L1225" s="31"/>
      <c r="M1225" s="31"/>
      <c r="N1225" s="31"/>
      <c r="O1225" s="31"/>
      <c r="P1225" s="31"/>
      <c r="Q1225" s="31"/>
      <c r="S1225" s="31"/>
      <c r="T1225" s="31"/>
      <c r="U1225" s="31"/>
      <c r="V1225" s="31"/>
      <c r="W1225" s="31"/>
      <c r="X1225" s="31"/>
      <c r="Y1225" s="31"/>
      <c r="Z1225" s="31"/>
      <c r="AA1225" s="31"/>
      <c r="AB1225" s="31"/>
      <c r="AC1225" s="31"/>
      <c r="AD1225" s="31"/>
      <c r="AE1225" s="31"/>
      <c r="AF1225" s="31"/>
      <c r="AG1225" s="31"/>
      <c r="AH1225" s="31"/>
      <c r="AI1225" s="31"/>
    </row>
    <row r="1226" spans="1:35">
      <c r="A1226" s="31"/>
      <c r="B1226" s="31"/>
      <c r="C1226" s="31"/>
      <c r="D1226" s="31"/>
      <c r="E1226" s="31"/>
      <c r="F1226" s="31"/>
      <c r="G1226" s="31"/>
      <c r="H1226" s="31"/>
      <c r="I1226" s="97"/>
      <c r="J1226" s="31"/>
      <c r="K1226" s="31"/>
      <c r="L1226" s="31"/>
      <c r="M1226" s="31"/>
      <c r="N1226" s="31"/>
      <c r="O1226" s="31"/>
      <c r="P1226" s="31"/>
      <c r="Q1226" s="31"/>
      <c r="S1226" s="31"/>
      <c r="T1226" s="31"/>
      <c r="U1226" s="31"/>
      <c r="V1226" s="31"/>
      <c r="W1226" s="31"/>
      <c r="X1226" s="31"/>
      <c r="Y1226" s="31"/>
      <c r="Z1226" s="31"/>
      <c r="AA1226" s="31"/>
      <c r="AB1226" s="31"/>
      <c r="AC1226" s="31"/>
      <c r="AD1226" s="31"/>
      <c r="AE1226" s="31"/>
      <c r="AF1226" s="31"/>
      <c r="AG1226" s="31"/>
      <c r="AH1226" s="31"/>
      <c r="AI1226" s="31"/>
    </row>
    <row r="1227" spans="1:35">
      <c r="A1227" s="31"/>
      <c r="B1227" s="31"/>
      <c r="C1227" s="31"/>
      <c r="D1227" s="31"/>
      <c r="E1227" s="31"/>
      <c r="F1227" s="31"/>
      <c r="G1227" s="31"/>
      <c r="H1227" s="31"/>
      <c r="I1227" s="97"/>
      <c r="J1227" s="31"/>
      <c r="K1227" s="31"/>
      <c r="L1227" s="31"/>
      <c r="M1227" s="31"/>
      <c r="N1227" s="31"/>
      <c r="O1227" s="31"/>
      <c r="P1227" s="31"/>
      <c r="Q1227" s="31"/>
      <c r="S1227" s="31"/>
      <c r="T1227" s="31"/>
      <c r="U1227" s="31"/>
      <c r="V1227" s="31"/>
      <c r="W1227" s="31"/>
      <c r="X1227" s="31"/>
      <c r="Y1227" s="31"/>
      <c r="Z1227" s="31"/>
      <c r="AA1227" s="31"/>
      <c r="AB1227" s="31"/>
      <c r="AC1227" s="31"/>
      <c r="AD1227" s="31"/>
      <c r="AE1227" s="31"/>
      <c r="AF1227" s="31"/>
      <c r="AG1227" s="31"/>
      <c r="AH1227" s="31"/>
      <c r="AI1227" s="31"/>
    </row>
    <row r="1228" spans="1:35">
      <c r="A1228" s="31"/>
      <c r="B1228" s="31"/>
      <c r="C1228" s="31"/>
      <c r="D1228" s="31"/>
      <c r="E1228" s="31"/>
      <c r="F1228" s="31"/>
      <c r="G1228" s="31"/>
      <c r="H1228" s="31"/>
      <c r="I1228" s="97"/>
      <c r="J1228" s="31"/>
      <c r="K1228" s="31"/>
      <c r="L1228" s="31"/>
      <c r="M1228" s="31"/>
      <c r="N1228" s="31"/>
      <c r="O1228" s="31"/>
      <c r="P1228" s="31"/>
      <c r="Q1228" s="31"/>
      <c r="S1228" s="31"/>
      <c r="T1228" s="31"/>
      <c r="U1228" s="31"/>
      <c r="V1228" s="31"/>
      <c r="W1228" s="31"/>
      <c r="X1228" s="31"/>
      <c r="Y1228" s="31"/>
      <c r="Z1228" s="31"/>
      <c r="AA1228" s="31"/>
      <c r="AB1228" s="31"/>
      <c r="AC1228" s="31"/>
      <c r="AD1228" s="31"/>
      <c r="AE1228" s="31"/>
      <c r="AF1228" s="31"/>
      <c r="AG1228" s="31"/>
      <c r="AH1228" s="31"/>
      <c r="AI1228" s="31"/>
    </row>
    <row r="1229" spans="1:35">
      <c r="A1229" s="31"/>
      <c r="B1229" s="31"/>
      <c r="C1229" s="31"/>
      <c r="D1229" s="31"/>
      <c r="E1229" s="31"/>
      <c r="F1229" s="31"/>
      <c r="G1229" s="31"/>
      <c r="H1229" s="31"/>
      <c r="I1229" s="97"/>
      <c r="J1229" s="31"/>
      <c r="K1229" s="31"/>
      <c r="L1229" s="31"/>
      <c r="M1229" s="31"/>
      <c r="N1229" s="31"/>
      <c r="O1229" s="31"/>
      <c r="P1229" s="31"/>
      <c r="Q1229" s="31"/>
      <c r="S1229" s="31"/>
      <c r="T1229" s="31"/>
      <c r="U1229" s="31"/>
      <c r="V1229" s="31"/>
      <c r="W1229" s="31"/>
      <c r="X1229" s="31"/>
      <c r="Y1229" s="31"/>
      <c r="Z1229" s="31"/>
      <c r="AA1229" s="31"/>
      <c r="AB1229" s="31"/>
      <c r="AC1229" s="31"/>
      <c r="AD1229" s="31"/>
      <c r="AE1229" s="31"/>
      <c r="AF1229" s="31"/>
      <c r="AG1229" s="31"/>
      <c r="AH1229" s="31"/>
      <c r="AI1229" s="31"/>
    </row>
    <row r="1230" spans="1:35">
      <c r="A1230" s="31"/>
      <c r="B1230" s="31"/>
      <c r="C1230" s="31"/>
      <c r="D1230" s="31"/>
      <c r="E1230" s="31"/>
      <c r="F1230" s="31"/>
      <c r="G1230" s="31"/>
      <c r="H1230" s="31"/>
      <c r="I1230" s="97"/>
      <c r="J1230" s="31"/>
      <c r="K1230" s="31"/>
      <c r="L1230" s="31"/>
      <c r="M1230" s="31"/>
      <c r="N1230" s="31"/>
      <c r="O1230" s="31"/>
      <c r="P1230" s="31"/>
      <c r="Q1230" s="31"/>
      <c r="S1230" s="31"/>
      <c r="T1230" s="31"/>
      <c r="U1230" s="31"/>
      <c r="V1230" s="31"/>
      <c r="W1230" s="31"/>
      <c r="X1230" s="31"/>
      <c r="Y1230" s="31"/>
      <c r="Z1230" s="31"/>
      <c r="AA1230" s="31"/>
      <c r="AB1230" s="31"/>
      <c r="AC1230" s="31"/>
      <c r="AD1230" s="31"/>
      <c r="AE1230" s="31"/>
      <c r="AF1230" s="31"/>
      <c r="AG1230" s="31"/>
      <c r="AH1230" s="31"/>
      <c r="AI1230" s="31"/>
    </row>
    <row r="1231" spans="1:35">
      <c r="A1231" s="31"/>
      <c r="B1231" s="31"/>
      <c r="C1231" s="31"/>
      <c r="D1231" s="31"/>
      <c r="E1231" s="31"/>
      <c r="F1231" s="31"/>
      <c r="G1231" s="31"/>
      <c r="H1231" s="31"/>
      <c r="I1231" s="97"/>
      <c r="J1231" s="31"/>
      <c r="K1231" s="31"/>
      <c r="L1231" s="31"/>
      <c r="M1231" s="31"/>
      <c r="N1231" s="31"/>
      <c r="O1231" s="31"/>
      <c r="P1231" s="31"/>
      <c r="Q1231" s="31"/>
      <c r="S1231" s="31"/>
      <c r="T1231" s="31"/>
      <c r="U1231" s="31"/>
      <c r="V1231" s="31"/>
      <c r="W1231" s="31"/>
      <c r="X1231" s="31"/>
      <c r="Y1231" s="31"/>
      <c r="Z1231" s="31"/>
      <c r="AA1231" s="31"/>
      <c r="AB1231" s="31"/>
      <c r="AC1231" s="31"/>
      <c r="AD1231" s="31"/>
      <c r="AE1231" s="31"/>
      <c r="AF1231" s="31"/>
      <c r="AG1231" s="31"/>
      <c r="AH1231" s="31"/>
      <c r="AI1231" s="31"/>
    </row>
    <row r="1232" spans="1:35">
      <c r="A1232" s="31"/>
      <c r="B1232" s="31"/>
      <c r="C1232" s="31"/>
      <c r="D1232" s="31"/>
      <c r="E1232" s="31"/>
      <c r="F1232" s="31"/>
      <c r="G1232" s="31"/>
      <c r="H1232" s="31"/>
      <c r="I1232" s="97"/>
      <c r="J1232" s="31"/>
      <c r="K1232" s="31"/>
      <c r="L1232" s="31"/>
      <c r="M1232" s="31"/>
      <c r="N1232" s="31"/>
      <c r="O1232" s="31"/>
      <c r="P1232" s="31"/>
      <c r="Q1232" s="31"/>
      <c r="S1232" s="31"/>
      <c r="T1232" s="31"/>
      <c r="U1232" s="31"/>
      <c r="V1232" s="31"/>
      <c r="W1232" s="31"/>
      <c r="X1232" s="31"/>
      <c r="Y1232" s="31"/>
      <c r="Z1232" s="31"/>
      <c r="AA1232" s="31"/>
      <c r="AB1232" s="31"/>
      <c r="AC1232" s="31"/>
      <c r="AD1232" s="31"/>
      <c r="AE1232" s="31"/>
      <c r="AF1232" s="31"/>
      <c r="AG1232" s="31"/>
      <c r="AH1232" s="31"/>
      <c r="AI1232" s="31"/>
    </row>
    <row r="1233" spans="1:35">
      <c r="A1233" s="31"/>
      <c r="B1233" s="31"/>
      <c r="C1233" s="31"/>
      <c r="D1233" s="31"/>
      <c r="E1233" s="31"/>
      <c r="F1233" s="31"/>
      <c r="G1233" s="31"/>
      <c r="H1233" s="31"/>
      <c r="I1233" s="97"/>
      <c r="J1233" s="31"/>
      <c r="K1233" s="31"/>
      <c r="L1233" s="31"/>
      <c r="M1233" s="31"/>
      <c r="N1233" s="31"/>
      <c r="O1233" s="31"/>
      <c r="P1233" s="31"/>
      <c r="Q1233" s="31"/>
      <c r="S1233" s="31"/>
      <c r="T1233" s="31"/>
      <c r="U1233" s="31"/>
      <c r="V1233" s="31"/>
      <c r="W1233" s="31"/>
      <c r="X1233" s="31"/>
      <c r="Y1233" s="31"/>
      <c r="Z1233" s="31"/>
      <c r="AA1233" s="31"/>
      <c r="AB1233" s="31"/>
      <c r="AC1233" s="31"/>
      <c r="AD1233" s="31"/>
      <c r="AE1233" s="31"/>
      <c r="AF1233" s="31"/>
      <c r="AG1233" s="31"/>
      <c r="AH1233" s="31"/>
      <c r="AI1233" s="31"/>
    </row>
    <row r="1234" spans="1:35">
      <c r="A1234" s="31"/>
      <c r="B1234" s="31"/>
      <c r="C1234" s="31"/>
      <c r="D1234" s="31"/>
      <c r="E1234" s="31"/>
      <c r="F1234" s="31"/>
      <c r="G1234" s="31"/>
      <c r="H1234" s="31"/>
      <c r="I1234" s="97"/>
      <c r="J1234" s="31"/>
      <c r="K1234" s="31"/>
      <c r="L1234" s="31"/>
      <c r="M1234" s="31"/>
      <c r="N1234" s="31"/>
      <c r="O1234" s="31"/>
      <c r="P1234" s="31"/>
      <c r="Q1234" s="31"/>
      <c r="S1234" s="31"/>
      <c r="T1234" s="31"/>
      <c r="U1234" s="31"/>
      <c r="V1234" s="31"/>
      <c r="W1234" s="31"/>
      <c r="X1234" s="31"/>
      <c r="Y1234" s="31"/>
      <c r="Z1234" s="31"/>
      <c r="AA1234" s="31"/>
      <c r="AB1234" s="31"/>
      <c r="AC1234" s="31"/>
      <c r="AD1234" s="31"/>
      <c r="AE1234" s="31"/>
      <c r="AF1234" s="31"/>
      <c r="AG1234" s="31"/>
      <c r="AH1234" s="31"/>
      <c r="AI1234" s="31"/>
    </row>
    <row r="1235" spans="1:35">
      <c r="A1235" s="31"/>
      <c r="B1235" s="31"/>
      <c r="C1235" s="31"/>
      <c r="D1235" s="31"/>
      <c r="E1235" s="31"/>
      <c r="F1235" s="31"/>
      <c r="G1235" s="31"/>
      <c r="H1235" s="31"/>
      <c r="I1235" s="97"/>
      <c r="J1235" s="31"/>
      <c r="K1235" s="31"/>
      <c r="L1235" s="31"/>
      <c r="M1235" s="31"/>
      <c r="N1235" s="31"/>
      <c r="O1235" s="31"/>
      <c r="P1235" s="31"/>
      <c r="Q1235" s="31"/>
      <c r="S1235" s="31"/>
      <c r="T1235" s="31"/>
      <c r="U1235" s="31"/>
      <c r="V1235" s="31"/>
      <c r="W1235" s="31"/>
      <c r="X1235" s="31"/>
      <c r="Y1235" s="31"/>
      <c r="Z1235" s="31"/>
      <c r="AA1235" s="31"/>
      <c r="AB1235" s="31"/>
      <c r="AC1235" s="31"/>
      <c r="AD1235" s="31"/>
      <c r="AE1235" s="31"/>
      <c r="AF1235" s="31"/>
      <c r="AG1235" s="31"/>
      <c r="AH1235" s="31"/>
      <c r="AI1235" s="31"/>
    </row>
    <row r="1236" spans="1:35">
      <c r="A1236" s="31"/>
      <c r="B1236" s="31"/>
      <c r="C1236" s="31"/>
      <c r="D1236" s="31"/>
      <c r="E1236" s="31"/>
      <c r="F1236" s="31"/>
      <c r="G1236" s="31"/>
      <c r="H1236" s="31"/>
      <c r="I1236" s="97"/>
      <c r="J1236" s="31"/>
      <c r="K1236" s="31"/>
      <c r="L1236" s="31"/>
      <c r="M1236" s="31"/>
      <c r="N1236" s="31"/>
      <c r="O1236" s="31"/>
      <c r="P1236" s="31"/>
      <c r="Q1236" s="31"/>
      <c r="S1236" s="31"/>
      <c r="T1236" s="31"/>
      <c r="U1236" s="31"/>
      <c r="V1236" s="31"/>
      <c r="W1236" s="31"/>
      <c r="X1236" s="31"/>
      <c r="Y1236" s="31"/>
      <c r="Z1236" s="31"/>
      <c r="AA1236" s="31"/>
      <c r="AB1236" s="31"/>
      <c r="AC1236" s="31"/>
      <c r="AD1236" s="31"/>
      <c r="AE1236" s="31"/>
      <c r="AF1236" s="31"/>
      <c r="AG1236" s="31"/>
      <c r="AH1236" s="31"/>
      <c r="AI1236" s="31"/>
    </row>
    <row r="1237" spans="1:35">
      <c r="A1237" s="31"/>
      <c r="B1237" s="31"/>
      <c r="C1237" s="31"/>
      <c r="D1237" s="31"/>
      <c r="E1237" s="31"/>
      <c r="F1237" s="31"/>
      <c r="G1237" s="31"/>
      <c r="H1237" s="31"/>
      <c r="I1237" s="97"/>
      <c r="J1237" s="31"/>
      <c r="K1237" s="31"/>
      <c r="L1237" s="31"/>
      <c r="M1237" s="31"/>
      <c r="N1237" s="31"/>
      <c r="O1237" s="31"/>
      <c r="P1237" s="31"/>
      <c r="Q1237" s="31"/>
      <c r="S1237" s="31"/>
      <c r="T1237" s="31"/>
      <c r="U1237" s="31"/>
      <c r="V1237" s="31"/>
      <c r="W1237" s="31"/>
      <c r="X1237" s="31"/>
      <c r="Y1237" s="31"/>
      <c r="Z1237" s="31"/>
      <c r="AA1237" s="31"/>
      <c r="AB1237" s="31"/>
      <c r="AC1237" s="31"/>
      <c r="AD1237" s="31"/>
      <c r="AE1237" s="31"/>
      <c r="AF1237" s="31"/>
      <c r="AG1237" s="31"/>
      <c r="AH1237" s="31"/>
      <c r="AI1237" s="31"/>
    </row>
    <row r="1238" spans="1:35">
      <c r="A1238" s="31"/>
      <c r="B1238" s="31"/>
      <c r="C1238" s="31"/>
      <c r="D1238" s="31"/>
      <c r="E1238" s="31"/>
      <c r="F1238" s="31"/>
      <c r="G1238" s="31"/>
      <c r="H1238" s="31"/>
      <c r="I1238" s="97"/>
      <c r="J1238" s="31"/>
      <c r="K1238" s="31"/>
      <c r="L1238" s="31"/>
      <c r="M1238" s="31"/>
      <c r="N1238" s="31"/>
      <c r="O1238" s="31"/>
      <c r="P1238" s="31"/>
      <c r="Q1238" s="31"/>
      <c r="S1238" s="31"/>
      <c r="T1238" s="31"/>
      <c r="U1238" s="31"/>
      <c r="V1238" s="31"/>
      <c r="W1238" s="31"/>
      <c r="X1238" s="31"/>
      <c r="Y1238" s="31"/>
      <c r="Z1238" s="31"/>
      <c r="AA1238" s="31"/>
      <c r="AB1238" s="31"/>
      <c r="AC1238" s="31"/>
      <c r="AD1238" s="31"/>
      <c r="AE1238" s="31"/>
      <c r="AF1238" s="31"/>
      <c r="AG1238" s="31"/>
      <c r="AH1238" s="31"/>
      <c r="AI1238" s="31"/>
    </row>
    <row r="1239" spans="1:35">
      <c r="A1239" s="31"/>
      <c r="B1239" s="31"/>
      <c r="C1239" s="31"/>
      <c r="D1239" s="31"/>
      <c r="E1239" s="31"/>
      <c r="F1239" s="31"/>
      <c r="G1239" s="31"/>
      <c r="H1239" s="31"/>
      <c r="I1239" s="97"/>
      <c r="J1239" s="31"/>
      <c r="K1239" s="31"/>
      <c r="L1239" s="31"/>
      <c r="M1239" s="31"/>
      <c r="N1239" s="31"/>
      <c r="O1239" s="31"/>
      <c r="P1239" s="31"/>
      <c r="Q1239" s="31"/>
      <c r="S1239" s="31"/>
      <c r="T1239" s="31"/>
      <c r="U1239" s="31"/>
      <c r="V1239" s="31"/>
      <c r="W1239" s="31"/>
      <c r="X1239" s="31"/>
      <c r="Y1239" s="31"/>
      <c r="Z1239" s="31"/>
      <c r="AA1239" s="31"/>
      <c r="AB1239" s="31"/>
      <c r="AC1239" s="31"/>
      <c r="AD1239" s="31"/>
      <c r="AE1239" s="31"/>
      <c r="AF1239" s="31"/>
      <c r="AG1239" s="31"/>
      <c r="AH1239" s="31"/>
      <c r="AI1239" s="31"/>
    </row>
    <row r="1240" spans="1:35">
      <c r="A1240" s="31"/>
      <c r="B1240" s="31"/>
      <c r="C1240" s="31"/>
      <c r="D1240" s="31"/>
      <c r="E1240" s="31"/>
      <c r="F1240" s="31"/>
      <c r="G1240" s="31"/>
      <c r="H1240" s="31"/>
      <c r="I1240" s="97"/>
      <c r="J1240" s="31"/>
      <c r="K1240" s="31"/>
      <c r="L1240" s="31"/>
      <c r="M1240" s="31"/>
      <c r="N1240" s="31"/>
      <c r="O1240" s="31"/>
      <c r="P1240" s="31"/>
      <c r="Q1240" s="31"/>
      <c r="S1240" s="31"/>
      <c r="T1240" s="31"/>
      <c r="U1240" s="31"/>
      <c r="V1240" s="31"/>
      <c r="W1240" s="31"/>
      <c r="X1240" s="31"/>
      <c r="Y1240" s="31"/>
      <c r="Z1240" s="31"/>
      <c r="AA1240" s="31"/>
      <c r="AB1240" s="31"/>
      <c r="AC1240" s="31"/>
      <c r="AD1240" s="31"/>
      <c r="AE1240" s="31"/>
      <c r="AF1240" s="31"/>
      <c r="AG1240" s="31"/>
      <c r="AH1240" s="31"/>
      <c r="AI1240" s="31"/>
    </row>
    <row r="1241" spans="1:35">
      <c r="A1241" s="31"/>
      <c r="B1241" s="31"/>
      <c r="C1241" s="31"/>
      <c r="D1241" s="31"/>
      <c r="E1241" s="31"/>
      <c r="F1241" s="31"/>
      <c r="G1241" s="31"/>
      <c r="H1241" s="31"/>
      <c r="I1241" s="97"/>
      <c r="J1241" s="31"/>
      <c r="K1241" s="31"/>
      <c r="L1241" s="31"/>
      <c r="M1241" s="31"/>
      <c r="N1241" s="31"/>
      <c r="O1241" s="31"/>
      <c r="P1241" s="31"/>
      <c r="Q1241" s="31"/>
      <c r="S1241" s="31"/>
      <c r="T1241" s="31"/>
      <c r="U1241" s="31"/>
      <c r="V1241" s="31"/>
      <c r="W1241" s="31"/>
      <c r="X1241" s="31"/>
      <c r="Y1241" s="31"/>
      <c r="Z1241" s="31"/>
      <c r="AA1241" s="31"/>
      <c r="AB1241" s="31"/>
      <c r="AC1241" s="31"/>
      <c r="AD1241" s="31"/>
      <c r="AE1241" s="31"/>
      <c r="AF1241" s="31"/>
      <c r="AG1241" s="31"/>
      <c r="AH1241" s="31"/>
      <c r="AI1241" s="31"/>
    </row>
    <row r="1242" spans="1:35">
      <c r="A1242" s="31"/>
      <c r="B1242" s="31"/>
      <c r="C1242" s="31"/>
      <c r="D1242" s="31"/>
      <c r="E1242" s="31"/>
      <c r="F1242" s="31"/>
      <c r="G1242" s="31"/>
      <c r="H1242" s="31"/>
      <c r="I1242" s="97"/>
      <c r="J1242" s="31"/>
      <c r="K1242" s="31"/>
      <c r="L1242" s="31"/>
      <c r="M1242" s="31"/>
      <c r="N1242" s="31"/>
      <c r="O1242" s="31"/>
      <c r="P1242" s="31"/>
      <c r="Q1242" s="31"/>
      <c r="S1242" s="31"/>
      <c r="T1242" s="31"/>
      <c r="U1242" s="31"/>
      <c r="V1242" s="31"/>
      <c r="W1242" s="31"/>
      <c r="X1242" s="31"/>
      <c r="Y1242" s="31"/>
      <c r="Z1242" s="31"/>
      <c r="AA1242" s="31"/>
      <c r="AB1242" s="31"/>
      <c r="AC1242" s="31"/>
      <c r="AD1242" s="31"/>
      <c r="AE1242" s="31"/>
      <c r="AF1242" s="31"/>
      <c r="AG1242" s="31"/>
      <c r="AH1242" s="31"/>
      <c r="AI1242" s="31"/>
    </row>
    <row r="1243" spans="1:35">
      <c r="A1243" s="31"/>
      <c r="B1243" s="31"/>
      <c r="C1243" s="31"/>
      <c r="D1243" s="31"/>
      <c r="E1243" s="31"/>
      <c r="F1243" s="31"/>
      <c r="G1243" s="31"/>
      <c r="H1243" s="31"/>
      <c r="I1243" s="97"/>
      <c r="J1243" s="31"/>
      <c r="K1243" s="31"/>
      <c r="L1243" s="31"/>
      <c r="M1243" s="31"/>
      <c r="N1243" s="31"/>
      <c r="O1243" s="31"/>
      <c r="P1243" s="31"/>
      <c r="Q1243" s="31"/>
      <c r="S1243" s="31"/>
      <c r="T1243" s="31"/>
      <c r="U1243" s="31"/>
      <c r="V1243" s="31"/>
      <c r="W1243" s="31"/>
      <c r="X1243" s="31"/>
      <c r="Y1243" s="31"/>
      <c r="Z1243" s="31"/>
      <c r="AA1243" s="31"/>
      <c r="AB1243" s="31"/>
      <c r="AC1243" s="31"/>
      <c r="AD1243" s="31"/>
      <c r="AE1243" s="31"/>
      <c r="AF1243" s="31"/>
      <c r="AG1243" s="31"/>
      <c r="AH1243" s="31"/>
      <c r="AI1243" s="31"/>
    </row>
    <row r="1244" spans="1:35">
      <c r="A1244" s="31"/>
      <c r="B1244" s="31"/>
      <c r="C1244" s="31"/>
      <c r="D1244" s="31"/>
      <c r="E1244" s="31"/>
      <c r="F1244" s="31"/>
      <c r="G1244" s="31"/>
      <c r="H1244" s="31"/>
      <c r="I1244" s="97"/>
      <c r="J1244" s="31"/>
      <c r="K1244" s="31"/>
      <c r="L1244" s="31"/>
      <c r="M1244" s="31"/>
      <c r="N1244" s="31"/>
      <c r="O1244" s="31"/>
      <c r="P1244" s="31"/>
      <c r="Q1244" s="31"/>
      <c r="S1244" s="31"/>
      <c r="T1244" s="31"/>
      <c r="U1244" s="31"/>
      <c r="V1244" s="31"/>
      <c r="W1244" s="31"/>
      <c r="X1244" s="31"/>
      <c r="Y1244" s="31"/>
      <c r="Z1244" s="31"/>
      <c r="AA1244" s="31"/>
      <c r="AB1244" s="31"/>
      <c r="AC1244" s="31"/>
      <c r="AD1244" s="31"/>
      <c r="AE1244" s="31"/>
      <c r="AF1244" s="31"/>
      <c r="AG1244" s="31"/>
      <c r="AH1244" s="31"/>
      <c r="AI1244" s="31"/>
    </row>
    <row r="1245" spans="1:35">
      <c r="A1245" s="31"/>
      <c r="B1245" s="31"/>
      <c r="C1245" s="31"/>
      <c r="D1245" s="31"/>
      <c r="E1245" s="31"/>
      <c r="F1245" s="31"/>
      <c r="G1245" s="31"/>
      <c r="H1245" s="31"/>
      <c r="I1245" s="97"/>
      <c r="J1245" s="31"/>
      <c r="K1245" s="31"/>
      <c r="L1245" s="31"/>
      <c r="M1245" s="31"/>
      <c r="N1245" s="31"/>
      <c r="O1245" s="31"/>
      <c r="P1245" s="31"/>
      <c r="Q1245" s="31"/>
      <c r="S1245" s="31"/>
      <c r="T1245" s="31"/>
      <c r="U1245" s="31"/>
      <c r="V1245" s="31"/>
      <c r="W1245" s="31"/>
      <c r="X1245" s="31"/>
      <c r="Y1245" s="31"/>
      <c r="Z1245" s="31"/>
      <c r="AA1245" s="31"/>
      <c r="AB1245" s="31"/>
      <c r="AC1245" s="31"/>
      <c r="AD1245" s="31"/>
      <c r="AE1245" s="31"/>
      <c r="AF1245" s="31"/>
      <c r="AG1245" s="31"/>
      <c r="AH1245" s="31"/>
      <c r="AI1245" s="31"/>
    </row>
    <row r="1246" spans="1:35">
      <c r="A1246" s="31"/>
      <c r="B1246" s="31"/>
      <c r="C1246" s="31"/>
      <c r="D1246" s="31"/>
      <c r="E1246" s="31"/>
      <c r="F1246" s="31"/>
      <c r="G1246" s="31"/>
      <c r="H1246" s="31"/>
      <c r="I1246" s="97"/>
      <c r="J1246" s="31"/>
      <c r="K1246" s="31"/>
      <c r="L1246" s="31"/>
      <c r="M1246" s="31"/>
      <c r="N1246" s="31"/>
      <c r="O1246" s="31"/>
      <c r="P1246" s="31"/>
      <c r="Q1246" s="31"/>
      <c r="S1246" s="31"/>
      <c r="T1246" s="31"/>
      <c r="U1246" s="31"/>
      <c r="V1246" s="31"/>
      <c r="W1246" s="31"/>
      <c r="X1246" s="31"/>
      <c r="Y1246" s="31"/>
      <c r="Z1246" s="31"/>
      <c r="AA1246" s="31"/>
      <c r="AB1246" s="31"/>
      <c r="AC1246" s="31"/>
      <c r="AD1246" s="31"/>
      <c r="AE1246" s="31"/>
      <c r="AF1246" s="31"/>
      <c r="AG1246" s="31"/>
      <c r="AH1246" s="31"/>
      <c r="AI1246" s="31"/>
    </row>
    <row r="1247" spans="1:35">
      <c r="A1247" s="31"/>
      <c r="B1247" s="31"/>
      <c r="C1247" s="31"/>
      <c r="D1247" s="31"/>
      <c r="E1247" s="31"/>
      <c r="F1247" s="31"/>
      <c r="G1247" s="31"/>
      <c r="H1247" s="31"/>
      <c r="I1247" s="97"/>
      <c r="J1247" s="31"/>
      <c r="K1247" s="31"/>
      <c r="L1247" s="31"/>
      <c r="M1247" s="31"/>
      <c r="N1247" s="31"/>
      <c r="O1247" s="31"/>
      <c r="P1247" s="31"/>
      <c r="Q1247" s="31"/>
      <c r="S1247" s="31"/>
      <c r="T1247" s="31"/>
      <c r="U1247" s="31"/>
      <c r="V1247" s="31"/>
      <c r="W1247" s="31"/>
      <c r="X1247" s="31"/>
      <c r="Y1247" s="31"/>
      <c r="Z1247" s="31"/>
      <c r="AA1247" s="31"/>
      <c r="AB1247" s="31"/>
      <c r="AC1247" s="31"/>
      <c r="AD1247" s="31"/>
      <c r="AE1247" s="31"/>
      <c r="AF1247" s="31"/>
      <c r="AG1247" s="31"/>
      <c r="AH1247" s="31"/>
      <c r="AI1247" s="31"/>
    </row>
    <row r="1248" spans="1:35">
      <c r="A1248" s="31"/>
      <c r="B1248" s="31"/>
      <c r="C1248" s="31"/>
      <c r="D1248" s="31"/>
      <c r="E1248" s="31"/>
      <c r="F1248" s="31"/>
      <c r="G1248" s="31"/>
      <c r="H1248" s="31"/>
      <c r="I1248" s="97"/>
      <c r="J1248" s="31"/>
      <c r="K1248" s="31"/>
      <c r="L1248" s="31"/>
      <c r="M1248" s="31"/>
      <c r="N1248" s="31"/>
      <c r="O1248" s="31"/>
      <c r="P1248" s="31"/>
      <c r="Q1248" s="31"/>
      <c r="S1248" s="31"/>
      <c r="T1248" s="31"/>
      <c r="U1248" s="31"/>
      <c r="V1248" s="31"/>
      <c r="W1248" s="31"/>
      <c r="X1248" s="31"/>
      <c r="Y1248" s="31"/>
      <c r="Z1248" s="31"/>
      <c r="AA1248" s="31"/>
      <c r="AB1248" s="31"/>
      <c r="AC1248" s="31"/>
      <c r="AD1248" s="31"/>
      <c r="AE1248" s="31"/>
      <c r="AF1248" s="31"/>
      <c r="AG1248" s="31"/>
      <c r="AH1248" s="31"/>
      <c r="AI1248" s="31"/>
    </row>
    <row r="1249" spans="1:35">
      <c r="A1249" s="31"/>
      <c r="B1249" s="31"/>
      <c r="C1249" s="31"/>
      <c r="D1249" s="31"/>
      <c r="E1249" s="31"/>
      <c r="F1249" s="31"/>
      <c r="G1249" s="31"/>
      <c r="H1249" s="31"/>
      <c r="I1249" s="97"/>
      <c r="J1249" s="31"/>
      <c r="K1249" s="31"/>
      <c r="L1249" s="31"/>
      <c r="M1249" s="31"/>
      <c r="N1249" s="31"/>
      <c r="O1249" s="31"/>
      <c r="P1249" s="31"/>
      <c r="Q1249" s="31"/>
      <c r="S1249" s="31"/>
      <c r="T1249" s="31"/>
      <c r="U1249" s="31"/>
      <c r="V1249" s="31"/>
      <c r="W1249" s="31"/>
      <c r="X1249" s="31"/>
      <c r="Y1249" s="31"/>
      <c r="Z1249" s="31"/>
      <c r="AA1249" s="31"/>
      <c r="AB1249" s="31"/>
      <c r="AC1249" s="31"/>
      <c r="AD1249" s="31"/>
      <c r="AE1249" s="31"/>
      <c r="AF1249" s="31"/>
      <c r="AG1249" s="31"/>
      <c r="AH1249" s="31"/>
      <c r="AI1249" s="31"/>
    </row>
    <row r="1250" spans="1:35">
      <c r="A1250" s="31"/>
      <c r="B1250" s="31"/>
      <c r="C1250" s="31"/>
      <c r="D1250" s="31"/>
      <c r="E1250" s="31"/>
      <c r="F1250" s="31"/>
      <c r="G1250" s="31"/>
      <c r="H1250" s="31"/>
      <c r="I1250" s="97"/>
      <c r="J1250" s="31"/>
      <c r="K1250" s="31"/>
      <c r="L1250" s="31"/>
      <c r="M1250" s="31"/>
      <c r="N1250" s="31"/>
      <c r="O1250" s="31"/>
      <c r="P1250" s="31"/>
      <c r="Q1250" s="31"/>
      <c r="S1250" s="31"/>
      <c r="T1250" s="31"/>
      <c r="U1250" s="31"/>
      <c r="V1250" s="31"/>
      <c r="W1250" s="31"/>
      <c r="X1250" s="31"/>
      <c r="Y1250" s="31"/>
      <c r="Z1250" s="31"/>
      <c r="AA1250" s="31"/>
      <c r="AB1250" s="31"/>
      <c r="AC1250" s="31"/>
      <c r="AD1250" s="31"/>
      <c r="AE1250" s="31"/>
      <c r="AF1250" s="31"/>
      <c r="AG1250" s="31"/>
      <c r="AH1250" s="31"/>
      <c r="AI1250" s="31"/>
    </row>
    <row r="1251" spans="1:35">
      <c r="A1251" s="31"/>
      <c r="B1251" s="31"/>
      <c r="C1251" s="31"/>
      <c r="D1251" s="31"/>
      <c r="E1251" s="31"/>
      <c r="F1251" s="31"/>
      <c r="G1251" s="31"/>
      <c r="H1251" s="31"/>
      <c r="I1251" s="97"/>
      <c r="J1251" s="31"/>
      <c r="K1251" s="31"/>
      <c r="L1251" s="31"/>
      <c r="M1251" s="31"/>
      <c r="N1251" s="31"/>
      <c r="O1251" s="31"/>
      <c r="P1251" s="31"/>
      <c r="Q1251" s="31"/>
      <c r="S1251" s="31"/>
      <c r="T1251" s="31"/>
      <c r="U1251" s="31"/>
      <c r="V1251" s="31"/>
      <c r="W1251" s="31"/>
      <c r="X1251" s="31"/>
      <c r="Y1251" s="31"/>
      <c r="Z1251" s="31"/>
      <c r="AA1251" s="31"/>
      <c r="AB1251" s="31"/>
      <c r="AC1251" s="31"/>
      <c r="AD1251" s="31"/>
      <c r="AE1251" s="31"/>
      <c r="AF1251" s="31"/>
      <c r="AG1251" s="31"/>
      <c r="AH1251" s="31"/>
      <c r="AI1251" s="31"/>
    </row>
    <row r="1252" spans="1:35">
      <c r="A1252" s="31"/>
      <c r="B1252" s="31"/>
      <c r="C1252" s="31"/>
      <c r="D1252" s="31"/>
      <c r="E1252" s="31"/>
      <c r="F1252" s="31"/>
      <c r="G1252" s="31"/>
      <c r="H1252" s="31"/>
      <c r="I1252" s="97"/>
      <c r="J1252" s="31"/>
      <c r="K1252" s="31"/>
      <c r="L1252" s="31"/>
      <c r="M1252" s="31"/>
      <c r="N1252" s="31"/>
      <c r="O1252" s="31"/>
      <c r="P1252" s="31"/>
      <c r="Q1252" s="31"/>
      <c r="S1252" s="31"/>
      <c r="T1252" s="31"/>
      <c r="U1252" s="31"/>
      <c r="V1252" s="31"/>
      <c r="W1252" s="31"/>
      <c r="X1252" s="31"/>
      <c r="Y1252" s="31"/>
      <c r="Z1252" s="31"/>
      <c r="AA1252" s="31"/>
      <c r="AB1252" s="31"/>
      <c r="AC1252" s="31"/>
      <c r="AD1252" s="31"/>
      <c r="AE1252" s="31"/>
      <c r="AF1252" s="31"/>
      <c r="AG1252" s="31"/>
      <c r="AH1252" s="31"/>
      <c r="AI1252" s="31"/>
    </row>
    <row r="1253" spans="1:35">
      <c r="A1253" s="31"/>
      <c r="B1253" s="31"/>
      <c r="C1253" s="31"/>
      <c r="D1253" s="31"/>
      <c r="E1253" s="31"/>
      <c r="F1253" s="31"/>
      <c r="G1253" s="31"/>
      <c r="H1253" s="31"/>
      <c r="I1253" s="97"/>
      <c r="J1253" s="31"/>
      <c r="K1253" s="31"/>
      <c r="L1253" s="31"/>
      <c r="M1253" s="31"/>
      <c r="N1253" s="31"/>
      <c r="O1253" s="31"/>
      <c r="P1253" s="31"/>
      <c r="Q1253" s="31"/>
      <c r="S1253" s="31"/>
      <c r="T1253" s="31"/>
      <c r="U1253" s="31"/>
      <c r="V1253" s="31"/>
      <c r="W1253" s="31"/>
      <c r="X1253" s="31"/>
      <c r="Y1253" s="31"/>
      <c r="Z1253" s="31"/>
      <c r="AA1253" s="31"/>
      <c r="AB1253" s="31"/>
      <c r="AC1253" s="31"/>
      <c r="AD1253" s="31"/>
      <c r="AE1253" s="31"/>
      <c r="AF1253" s="31"/>
      <c r="AG1253" s="31"/>
      <c r="AH1253" s="31"/>
      <c r="AI1253" s="31"/>
    </row>
    <row r="1254" spans="1:35">
      <c r="A1254" s="31"/>
      <c r="B1254" s="31"/>
      <c r="C1254" s="31"/>
      <c r="D1254" s="31"/>
      <c r="E1254" s="31"/>
      <c r="F1254" s="31"/>
      <c r="G1254" s="31"/>
      <c r="H1254" s="31"/>
      <c r="I1254" s="97"/>
      <c r="J1254" s="31"/>
      <c r="K1254" s="31"/>
      <c r="L1254" s="31"/>
      <c r="M1254" s="31"/>
      <c r="N1254" s="31"/>
      <c r="O1254" s="31"/>
      <c r="P1254" s="31"/>
      <c r="Q1254" s="31"/>
      <c r="S1254" s="31"/>
      <c r="T1254" s="31"/>
      <c r="U1254" s="31"/>
      <c r="V1254" s="31"/>
      <c r="W1254" s="31"/>
      <c r="X1254" s="31"/>
      <c r="Y1254" s="31"/>
      <c r="Z1254" s="31"/>
      <c r="AA1254" s="31"/>
      <c r="AB1254" s="31"/>
      <c r="AC1254" s="31"/>
      <c r="AD1254" s="31"/>
      <c r="AE1254" s="31"/>
      <c r="AF1254" s="31"/>
      <c r="AG1254" s="31"/>
      <c r="AH1254" s="31"/>
      <c r="AI1254" s="31"/>
    </row>
    <row r="1255" spans="1:35">
      <c r="A1255" s="31"/>
      <c r="B1255" s="31"/>
      <c r="C1255" s="31"/>
      <c r="D1255" s="31"/>
      <c r="E1255" s="31"/>
      <c r="F1255" s="31"/>
      <c r="G1255" s="31"/>
      <c r="H1255" s="31"/>
      <c r="I1255" s="97"/>
      <c r="J1255" s="31"/>
      <c r="K1255" s="31"/>
      <c r="L1255" s="31"/>
      <c r="M1255" s="31"/>
      <c r="N1255" s="31"/>
      <c r="O1255" s="31"/>
      <c r="P1255" s="31"/>
      <c r="Q1255" s="31"/>
      <c r="S1255" s="31"/>
      <c r="T1255" s="31"/>
      <c r="U1255" s="31"/>
      <c r="V1255" s="31"/>
      <c r="W1255" s="31"/>
      <c r="X1255" s="31"/>
      <c r="Y1255" s="31"/>
      <c r="Z1255" s="31"/>
      <c r="AA1255" s="31"/>
      <c r="AB1255" s="31"/>
      <c r="AC1255" s="31"/>
      <c r="AD1255" s="31"/>
      <c r="AE1255" s="31"/>
      <c r="AF1255" s="31"/>
      <c r="AG1255" s="31"/>
      <c r="AH1255" s="31"/>
      <c r="AI1255" s="31"/>
    </row>
    <row r="1256" spans="1:35">
      <c r="A1256" s="31"/>
      <c r="B1256" s="31"/>
      <c r="C1256" s="31"/>
      <c r="D1256" s="31"/>
      <c r="E1256" s="31"/>
      <c r="F1256" s="31"/>
      <c r="G1256" s="31"/>
      <c r="H1256" s="31"/>
      <c r="I1256" s="97"/>
      <c r="J1256" s="31"/>
      <c r="K1256" s="31"/>
      <c r="L1256" s="31"/>
      <c r="M1256" s="31"/>
      <c r="N1256" s="31"/>
      <c r="O1256" s="31"/>
      <c r="P1256" s="31"/>
      <c r="Q1256" s="31"/>
      <c r="S1256" s="31"/>
      <c r="T1256" s="31"/>
      <c r="U1256" s="31"/>
      <c r="V1256" s="31"/>
      <c r="W1256" s="31"/>
      <c r="X1256" s="31"/>
      <c r="Y1256" s="31"/>
      <c r="Z1256" s="31"/>
      <c r="AA1256" s="31"/>
      <c r="AB1256" s="31"/>
      <c r="AC1256" s="31"/>
      <c r="AD1256" s="31"/>
      <c r="AE1256" s="31"/>
      <c r="AF1256" s="31"/>
      <c r="AG1256" s="31"/>
      <c r="AH1256" s="31"/>
      <c r="AI1256" s="31"/>
    </row>
    <row r="1257" spans="1:35">
      <c r="A1257" s="31"/>
      <c r="B1257" s="31"/>
      <c r="C1257" s="31"/>
      <c r="D1257" s="31"/>
      <c r="E1257" s="31"/>
      <c r="F1257" s="31"/>
      <c r="G1257" s="31"/>
      <c r="H1257" s="31"/>
      <c r="I1257" s="97"/>
      <c r="J1257" s="31"/>
      <c r="K1257" s="31"/>
      <c r="L1257" s="31"/>
      <c r="M1257" s="31"/>
      <c r="N1257" s="31"/>
      <c r="O1257" s="31"/>
      <c r="P1257" s="31"/>
      <c r="Q1257" s="31"/>
      <c r="S1257" s="31"/>
      <c r="T1257" s="31"/>
      <c r="U1257" s="31"/>
      <c r="V1257" s="31"/>
      <c r="W1257" s="31"/>
      <c r="X1257" s="31"/>
      <c r="Y1257" s="31"/>
      <c r="Z1257" s="31"/>
      <c r="AA1257" s="31"/>
      <c r="AB1257" s="31"/>
      <c r="AC1257" s="31"/>
      <c r="AD1257" s="31"/>
      <c r="AE1257" s="31"/>
      <c r="AF1257" s="31"/>
      <c r="AG1257" s="31"/>
      <c r="AH1257" s="31"/>
      <c r="AI1257" s="31"/>
    </row>
    <row r="1258" spans="1:35">
      <c r="A1258" s="31"/>
      <c r="B1258" s="31"/>
      <c r="C1258" s="31"/>
      <c r="D1258" s="31"/>
      <c r="E1258" s="31"/>
      <c r="F1258" s="31"/>
      <c r="G1258" s="31"/>
      <c r="H1258" s="31"/>
      <c r="I1258" s="97"/>
      <c r="J1258" s="31"/>
      <c r="K1258" s="31"/>
      <c r="L1258" s="31"/>
      <c r="M1258" s="31"/>
      <c r="N1258" s="31"/>
      <c r="O1258" s="31"/>
      <c r="P1258" s="31"/>
      <c r="Q1258" s="31"/>
      <c r="S1258" s="31"/>
      <c r="T1258" s="31"/>
      <c r="U1258" s="31"/>
      <c r="V1258" s="31"/>
      <c r="W1258" s="31"/>
      <c r="X1258" s="31"/>
      <c r="Y1258" s="31"/>
      <c r="Z1258" s="31"/>
      <c r="AA1258" s="31"/>
      <c r="AB1258" s="31"/>
      <c r="AC1258" s="31"/>
      <c r="AD1258" s="31"/>
      <c r="AE1258" s="31"/>
      <c r="AF1258" s="31"/>
      <c r="AG1258" s="31"/>
      <c r="AH1258" s="31"/>
      <c r="AI1258" s="31"/>
    </row>
    <row r="1259" spans="1:35">
      <c r="A1259" s="31"/>
      <c r="B1259" s="31"/>
      <c r="C1259" s="31"/>
      <c r="D1259" s="31"/>
      <c r="E1259" s="31"/>
      <c r="F1259" s="31"/>
      <c r="G1259" s="31"/>
      <c r="H1259" s="31"/>
      <c r="I1259" s="97"/>
      <c r="J1259" s="31"/>
      <c r="K1259" s="31"/>
      <c r="L1259" s="31"/>
      <c r="M1259" s="31"/>
      <c r="N1259" s="31"/>
      <c r="O1259" s="31"/>
      <c r="P1259" s="31"/>
      <c r="Q1259" s="31"/>
      <c r="S1259" s="31"/>
      <c r="T1259" s="31"/>
      <c r="U1259" s="31"/>
      <c r="V1259" s="31"/>
      <c r="W1259" s="31"/>
      <c r="X1259" s="31"/>
      <c r="Y1259" s="31"/>
      <c r="Z1259" s="31"/>
      <c r="AA1259" s="31"/>
      <c r="AB1259" s="31"/>
      <c r="AC1259" s="31"/>
      <c r="AD1259" s="31"/>
      <c r="AE1259" s="31"/>
      <c r="AF1259" s="31"/>
      <c r="AG1259" s="31"/>
      <c r="AH1259" s="31"/>
      <c r="AI1259" s="31"/>
    </row>
    <row r="1260" spans="1:35">
      <c r="A1260" s="31"/>
      <c r="B1260" s="31"/>
      <c r="C1260" s="31"/>
      <c r="D1260" s="31"/>
      <c r="E1260" s="31"/>
      <c r="F1260" s="31"/>
      <c r="G1260" s="31"/>
      <c r="H1260" s="31"/>
      <c r="I1260" s="97"/>
      <c r="J1260" s="31"/>
      <c r="K1260" s="31"/>
      <c r="L1260" s="31"/>
      <c r="M1260" s="31"/>
      <c r="N1260" s="31"/>
      <c r="O1260" s="31"/>
      <c r="P1260" s="31"/>
      <c r="Q1260" s="31"/>
      <c r="S1260" s="31"/>
      <c r="T1260" s="31"/>
      <c r="U1260" s="31"/>
      <c r="V1260" s="31"/>
      <c r="W1260" s="31"/>
      <c r="X1260" s="31"/>
      <c r="Y1260" s="31"/>
      <c r="Z1260" s="31"/>
      <c r="AA1260" s="31"/>
      <c r="AB1260" s="31"/>
      <c r="AC1260" s="31"/>
      <c r="AD1260" s="31"/>
      <c r="AE1260" s="31"/>
      <c r="AF1260" s="31"/>
      <c r="AG1260" s="31"/>
      <c r="AH1260" s="31"/>
      <c r="AI1260" s="31"/>
    </row>
    <row r="1261" spans="1:35">
      <c r="A1261" s="31"/>
      <c r="B1261" s="31"/>
      <c r="C1261" s="31"/>
      <c r="D1261" s="31"/>
      <c r="E1261" s="31"/>
      <c r="F1261" s="31"/>
      <c r="G1261" s="31"/>
      <c r="H1261" s="31"/>
      <c r="I1261" s="97"/>
      <c r="J1261" s="31"/>
      <c r="K1261" s="31"/>
      <c r="L1261" s="31"/>
      <c r="M1261" s="31"/>
      <c r="N1261" s="31"/>
      <c r="O1261" s="31"/>
      <c r="P1261" s="31"/>
      <c r="Q1261" s="31"/>
      <c r="S1261" s="31"/>
      <c r="T1261" s="31"/>
      <c r="U1261" s="31"/>
      <c r="V1261" s="31"/>
      <c r="W1261" s="31"/>
      <c r="X1261" s="31"/>
      <c r="Y1261" s="31"/>
      <c r="Z1261" s="31"/>
      <c r="AA1261" s="31"/>
      <c r="AB1261" s="31"/>
      <c r="AC1261" s="31"/>
      <c r="AD1261" s="31"/>
      <c r="AE1261" s="31"/>
      <c r="AF1261" s="31"/>
      <c r="AG1261" s="31"/>
      <c r="AH1261" s="31"/>
      <c r="AI1261" s="31"/>
    </row>
    <row r="1262" spans="1:35">
      <c r="A1262" s="31"/>
      <c r="B1262" s="31"/>
      <c r="C1262" s="31"/>
      <c r="D1262" s="31"/>
      <c r="E1262" s="31"/>
      <c r="F1262" s="31"/>
      <c r="G1262" s="31"/>
      <c r="H1262" s="31"/>
      <c r="I1262" s="97"/>
      <c r="J1262" s="31"/>
      <c r="K1262" s="31"/>
      <c r="L1262" s="31"/>
      <c r="M1262" s="31"/>
      <c r="N1262" s="31"/>
      <c r="O1262" s="31"/>
      <c r="P1262" s="31"/>
      <c r="Q1262" s="31"/>
      <c r="S1262" s="31"/>
      <c r="T1262" s="31"/>
      <c r="U1262" s="31"/>
      <c r="V1262" s="31"/>
      <c r="W1262" s="31"/>
      <c r="X1262" s="31"/>
      <c r="Y1262" s="31"/>
      <c r="Z1262" s="31"/>
      <c r="AA1262" s="31"/>
      <c r="AB1262" s="31"/>
      <c r="AC1262" s="31"/>
      <c r="AD1262" s="31"/>
      <c r="AE1262" s="31"/>
      <c r="AF1262" s="31"/>
      <c r="AG1262" s="31"/>
      <c r="AH1262" s="31"/>
      <c r="AI1262" s="31"/>
    </row>
    <row r="1263" spans="1:35">
      <c r="A1263" s="31"/>
      <c r="B1263" s="31"/>
      <c r="C1263" s="31"/>
      <c r="D1263" s="31"/>
      <c r="E1263" s="31"/>
      <c r="F1263" s="31"/>
      <c r="G1263" s="31"/>
      <c r="H1263" s="31"/>
      <c r="I1263" s="97"/>
      <c r="J1263" s="31"/>
      <c r="K1263" s="31"/>
      <c r="L1263" s="31"/>
      <c r="M1263" s="31"/>
      <c r="N1263" s="31"/>
      <c r="O1263" s="31"/>
      <c r="P1263" s="31"/>
      <c r="Q1263" s="31"/>
      <c r="S1263" s="31"/>
      <c r="T1263" s="31"/>
      <c r="U1263" s="31"/>
      <c r="V1263" s="31"/>
      <c r="W1263" s="31"/>
      <c r="X1263" s="31"/>
      <c r="Y1263" s="31"/>
      <c r="Z1263" s="31"/>
      <c r="AA1263" s="31"/>
      <c r="AB1263" s="31"/>
      <c r="AC1263" s="31"/>
      <c r="AD1263" s="31"/>
      <c r="AE1263" s="31"/>
      <c r="AF1263" s="31"/>
      <c r="AG1263" s="31"/>
      <c r="AH1263" s="31"/>
      <c r="AI1263" s="31"/>
    </row>
    <row r="1264" spans="1:35">
      <c r="A1264" s="31"/>
      <c r="B1264" s="31"/>
      <c r="C1264" s="31"/>
      <c r="D1264" s="31"/>
      <c r="E1264" s="31"/>
      <c r="F1264" s="31"/>
      <c r="G1264" s="31"/>
      <c r="H1264" s="31"/>
      <c r="I1264" s="97"/>
      <c r="J1264" s="31"/>
      <c r="K1264" s="31"/>
      <c r="L1264" s="31"/>
      <c r="M1264" s="31"/>
      <c r="N1264" s="31"/>
      <c r="O1264" s="31"/>
      <c r="P1264" s="31"/>
      <c r="Q1264" s="31"/>
      <c r="S1264" s="31"/>
      <c r="T1264" s="31"/>
      <c r="U1264" s="31"/>
      <c r="V1264" s="31"/>
      <c r="W1264" s="31"/>
      <c r="X1264" s="31"/>
      <c r="Y1264" s="31"/>
      <c r="Z1264" s="31"/>
      <c r="AA1264" s="31"/>
      <c r="AB1264" s="31"/>
      <c r="AC1264" s="31"/>
      <c r="AD1264" s="31"/>
      <c r="AE1264" s="31"/>
      <c r="AF1264" s="31"/>
      <c r="AG1264" s="31"/>
      <c r="AH1264" s="31"/>
      <c r="AI1264" s="31"/>
    </row>
    <row r="1265" spans="1:35">
      <c r="A1265" s="31"/>
      <c r="B1265" s="31"/>
      <c r="C1265" s="31"/>
      <c r="D1265" s="31"/>
      <c r="E1265" s="31"/>
      <c r="F1265" s="31"/>
      <c r="G1265" s="31"/>
      <c r="H1265" s="31"/>
      <c r="I1265" s="97"/>
      <c r="J1265" s="31"/>
      <c r="K1265" s="31"/>
      <c r="L1265" s="31"/>
      <c r="M1265" s="31"/>
      <c r="N1265" s="31"/>
      <c r="O1265" s="31"/>
      <c r="P1265" s="31"/>
      <c r="Q1265" s="31"/>
      <c r="S1265" s="31"/>
      <c r="T1265" s="31"/>
      <c r="U1265" s="31"/>
      <c r="V1265" s="31"/>
      <c r="W1265" s="31"/>
      <c r="X1265" s="31"/>
      <c r="Y1265" s="31"/>
      <c r="Z1265" s="31"/>
      <c r="AA1265" s="31"/>
      <c r="AB1265" s="31"/>
      <c r="AC1265" s="31"/>
      <c r="AD1265" s="31"/>
      <c r="AE1265" s="31"/>
      <c r="AF1265" s="31"/>
      <c r="AG1265" s="31"/>
      <c r="AH1265" s="31"/>
      <c r="AI1265" s="31"/>
    </row>
    <row r="1266" spans="1:35">
      <c r="A1266" s="31"/>
      <c r="B1266" s="31"/>
      <c r="C1266" s="31"/>
      <c r="D1266" s="31"/>
      <c r="E1266" s="31"/>
      <c r="F1266" s="31"/>
      <c r="G1266" s="31"/>
      <c r="H1266" s="31"/>
      <c r="I1266" s="97"/>
      <c r="J1266" s="31"/>
      <c r="K1266" s="31"/>
      <c r="L1266" s="31"/>
      <c r="M1266" s="31"/>
      <c r="N1266" s="31"/>
      <c r="O1266" s="31"/>
      <c r="P1266" s="31"/>
      <c r="Q1266" s="31"/>
      <c r="S1266" s="31"/>
      <c r="T1266" s="31"/>
      <c r="U1266" s="31"/>
      <c r="V1266" s="31"/>
      <c r="W1266" s="31"/>
      <c r="X1266" s="31"/>
      <c r="Y1266" s="31"/>
      <c r="Z1266" s="31"/>
      <c r="AA1266" s="31"/>
      <c r="AB1266" s="31"/>
      <c r="AC1266" s="31"/>
      <c r="AD1266" s="31"/>
      <c r="AE1266" s="31"/>
      <c r="AF1266" s="31"/>
      <c r="AG1266" s="31"/>
      <c r="AH1266" s="31"/>
      <c r="AI1266" s="31"/>
    </row>
    <row r="1267" spans="1:35">
      <c r="A1267" s="31"/>
      <c r="B1267" s="31"/>
      <c r="C1267" s="31"/>
      <c r="D1267" s="31"/>
      <c r="E1267" s="31"/>
      <c r="F1267" s="31"/>
      <c r="G1267" s="31"/>
      <c r="H1267" s="31"/>
      <c r="I1267" s="97"/>
      <c r="J1267" s="31"/>
      <c r="K1267" s="31"/>
      <c r="L1267" s="31"/>
      <c r="M1267" s="31"/>
      <c r="N1267" s="31"/>
      <c r="O1267" s="31"/>
      <c r="P1267" s="31"/>
      <c r="Q1267" s="31"/>
      <c r="S1267" s="31"/>
      <c r="T1267" s="31"/>
      <c r="U1267" s="31"/>
      <c r="V1267" s="31"/>
      <c r="W1267" s="31"/>
      <c r="X1267" s="31"/>
      <c r="Y1267" s="31"/>
      <c r="Z1267" s="31"/>
      <c r="AA1267" s="31"/>
      <c r="AB1267" s="31"/>
      <c r="AC1267" s="31"/>
      <c r="AD1267" s="31"/>
      <c r="AE1267" s="31"/>
      <c r="AF1267" s="31"/>
      <c r="AG1267" s="31"/>
      <c r="AH1267" s="31"/>
      <c r="AI1267" s="31"/>
    </row>
    <row r="1268" spans="1:35">
      <c r="A1268" s="31"/>
      <c r="B1268" s="31"/>
      <c r="C1268" s="31"/>
      <c r="D1268" s="31"/>
      <c r="E1268" s="31"/>
      <c r="F1268" s="31"/>
      <c r="G1268" s="31"/>
      <c r="H1268" s="31"/>
      <c r="I1268" s="97"/>
      <c r="J1268" s="31"/>
      <c r="K1268" s="31"/>
      <c r="L1268" s="31"/>
      <c r="M1268" s="31"/>
      <c r="N1268" s="31"/>
      <c r="O1268" s="31"/>
      <c r="P1268" s="31"/>
      <c r="Q1268" s="31"/>
      <c r="S1268" s="31"/>
      <c r="T1268" s="31"/>
      <c r="U1268" s="31"/>
      <c r="V1268" s="31"/>
      <c r="W1268" s="31"/>
      <c r="X1268" s="31"/>
      <c r="Y1268" s="31"/>
      <c r="Z1268" s="31"/>
      <c r="AA1268" s="31"/>
      <c r="AB1268" s="31"/>
      <c r="AC1268" s="31"/>
      <c r="AD1268" s="31"/>
      <c r="AE1268" s="31"/>
      <c r="AF1268" s="31"/>
      <c r="AG1268" s="31"/>
      <c r="AH1268" s="31"/>
      <c r="AI1268" s="31"/>
    </row>
    <row r="1269" spans="1:35">
      <c r="A1269" s="31"/>
      <c r="B1269" s="31"/>
      <c r="C1269" s="31"/>
      <c r="D1269" s="31"/>
      <c r="E1269" s="31"/>
      <c r="F1269" s="31"/>
      <c r="G1269" s="31"/>
      <c r="H1269" s="31"/>
      <c r="I1269" s="97"/>
      <c r="J1269" s="31"/>
      <c r="K1269" s="31"/>
      <c r="L1269" s="31"/>
      <c r="M1269" s="31"/>
      <c r="N1269" s="31"/>
      <c r="O1269" s="31"/>
      <c r="P1269" s="31"/>
      <c r="Q1269" s="31"/>
      <c r="S1269" s="31"/>
      <c r="T1269" s="31"/>
      <c r="U1269" s="31"/>
      <c r="V1269" s="31"/>
      <c r="W1269" s="31"/>
      <c r="X1269" s="31"/>
      <c r="Y1269" s="31"/>
      <c r="Z1269" s="31"/>
      <c r="AA1269" s="31"/>
      <c r="AB1269" s="31"/>
      <c r="AC1269" s="31"/>
      <c r="AD1269" s="31"/>
      <c r="AE1269" s="31"/>
      <c r="AF1269" s="31"/>
      <c r="AG1269" s="31"/>
      <c r="AH1269" s="31"/>
      <c r="AI1269" s="31"/>
    </row>
    <row r="1270" spans="1:35">
      <c r="A1270" s="31"/>
      <c r="B1270" s="31"/>
      <c r="C1270" s="31"/>
      <c r="D1270" s="31"/>
      <c r="E1270" s="31"/>
      <c r="F1270" s="31"/>
      <c r="G1270" s="31"/>
      <c r="H1270" s="31"/>
      <c r="I1270" s="97"/>
      <c r="J1270" s="31"/>
      <c r="K1270" s="31"/>
      <c r="L1270" s="31"/>
      <c r="M1270" s="31"/>
      <c r="N1270" s="31"/>
      <c r="O1270" s="31"/>
      <c r="P1270" s="31"/>
      <c r="Q1270" s="31"/>
      <c r="S1270" s="31"/>
      <c r="T1270" s="31"/>
      <c r="U1270" s="31"/>
      <c r="V1270" s="31"/>
      <c r="W1270" s="31"/>
      <c r="X1270" s="31"/>
      <c r="Y1270" s="31"/>
      <c r="Z1270" s="31"/>
      <c r="AA1270" s="31"/>
      <c r="AB1270" s="31"/>
      <c r="AC1270" s="31"/>
      <c r="AD1270" s="31"/>
      <c r="AE1270" s="31"/>
      <c r="AF1270" s="31"/>
      <c r="AG1270" s="31"/>
      <c r="AH1270" s="31"/>
      <c r="AI1270" s="31"/>
    </row>
    <row r="1271" spans="1:35">
      <c r="A1271" s="31"/>
      <c r="B1271" s="31"/>
      <c r="C1271" s="31"/>
      <c r="D1271" s="31"/>
      <c r="E1271" s="31"/>
      <c r="F1271" s="31"/>
      <c r="G1271" s="31"/>
      <c r="H1271" s="31"/>
      <c r="I1271" s="97"/>
      <c r="J1271" s="31"/>
      <c r="K1271" s="31"/>
      <c r="L1271" s="31"/>
      <c r="M1271" s="31"/>
      <c r="N1271" s="31"/>
      <c r="O1271" s="31"/>
      <c r="P1271" s="31"/>
      <c r="Q1271" s="31"/>
      <c r="S1271" s="31"/>
      <c r="T1271" s="31"/>
      <c r="U1271" s="31"/>
      <c r="V1271" s="31"/>
      <c r="W1271" s="31"/>
      <c r="X1271" s="31"/>
      <c r="Y1271" s="31"/>
      <c r="Z1271" s="31"/>
      <c r="AA1271" s="31"/>
      <c r="AB1271" s="31"/>
      <c r="AC1271" s="31"/>
      <c r="AD1271" s="31"/>
      <c r="AE1271" s="31"/>
      <c r="AF1271" s="31"/>
      <c r="AG1271" s="31"/>
      <c r="AH1271" s="31"/>
      <c r="AI1271" s="31"/>
    </row>
    <row r="1272" spans="1:35">
      <c r="A1272" s="31"/>
      <c r="B1272" s="31"/>
      <c r="C1272" s="31"/>
      <c r="D1272" s="31"/>
      <c r="E1272" s="31"/>
      <c r="F1272" s="31"/>
      <c r="G1272" s="31"/>
      <c r="H1272" s="31"/>
      <c r="I1272" s="97"/>
      <c r="J1272" s="31"/>
      <c r="K1272" s="31"/>
      <c r="L1272" s="31"/>
      <c r="M1272" s="31"/>
      <c r="N1272" s="31"/>
      <c r="O1272" s="31"/>
      <c r="P1272" s="31"/>
      <c r="Q1272" s="31"/>
      <c r="S1272" s="31"/>
      <c r="T1272" s="31"/>
      <c r="U1272" s="31"/>
      <c r="V1272" s="31"/>
      <c r="W1272" s="31"/>
      <c r="X1272" s="31"/>
      <c r="Y1272" s="31"/>
      <c r="Z1272" s="31"/>
      <c r="AA1272" s="31"/>
      <c r="AB1272" s="31"/>
      <c r="AC1272" s="31"/>
      <c r="AD1272" s="31"/>
      <c r="AE1272" s="31"/>
      <c r="AF1272" s="31"/>
      <c r="AG1272" s="31"/>
      <c r="AH1272" s="31"/>
      <c r="AI1272" s="31"/>
    </row>
    <row r="1273" spans="1:35">
      <c r="A1273" s="31"/>
      <c r="B1273" s="31"/>
      <c r="C1273" s="31"/>
      <c r="D1273" s="31"/>
      <c r="E1273" s="31"/>
      <c r="F1273" s="31"/>
      <c r="G1273" s="31"/>
      <c r="H1273" s="31"/>
      <c r="I1273" s="97"/>
      <c r="J1273" s="31"/>
      <c r="K1273" s="31"/>
      <c r="L1273" s="31"/>
      <c r="M1273" s="31"/>
      <c r="N1273" s="31"/>
      <c r="O1273" s="31"/>
      <c r="P1273" s="31"/>
      <c r="Q1273" s="31"/>
      <c r="S1273" s="31"/>
      <c r="T1273" s="31"/>
      <c r="U1273" s="31"/>
      <c r="V1273" s="31"/>
      <c r="W1273" s="31"/>
      <c r="X1273" s="31"/>
      <c r="Y1273" s="31"/>
      <c r="Z1273" s="31"/>
      <c r="AA1273" s="31"/>
      <c r="AB1273" s="31"/>
      <c r="AC1273" s="31"/>
      <c r="AD1273" s="31"/>
      <c r="AE1273" s="31"/>
      <c r="AF1273" s="31"/>
      <c r="AG1273" s="31"/>
      <c r="AH1273" s="31"/>
      <c r="AI1273" s="31"/>
    </row>
    <row r="1274" spans="1:35">
      <c r="A1274" s="31"/>
      <c r="B1274" s="31"/>
      <c r="C1274" s="31"/>
      <c r="D1274" s="31"/>
      <c r="E1274" s="31"/>
      <c r="F1274" s="31"/>
      <c r="G1274" s="31"/>
      <c r="H1274" s="31"/>
      <c r="I1274" s="97"/>
      <c r="J1274" s="31"/>
      <c r="K1274" s="31"/>
      <c r="L1274" s="31"/>
      <c r="M1274" s="31"/>
      <c r="N1274" s="31"/>
      <c r="O1274" s="31"/>
      <c r="P1274" s="31"/>
      <c r="Q1274" s="31"/>
      <c r="S1274" s="31"/>
      <c r="T1274" s="31"/>
      <c r="U1274" s="31"/>
      <c r="V1274" s="31"/>
      <c r="W1274" s="31"/>
      <c r="X1274" s="31"/>
      <c r="Y1274" s="31"/>
      <c r="Z1274" s="31"/>
      <c r="AA1274" s="31"/>
      <c r="AB1274" s="31"/>
      <c r="AC1274" s="31"/>
      <c r="AD1274" s="31"/>
      <c r="AE1274" s="31"/>
      <c r="AF1274" s="31"/>
      <c r="AG1274" s="31"/>
      <c r="AH1274" s="31"/>
      <c r="AI1274" s="31"/>
    </row>
    <row r="1275" spans="1:35">
      <c r="A1275" s="31"/>
      <c r="B1275" s="31"/>
      <c r="C1275" s="31"/>
      <c r="D1275" s="31"/>
      <c r="E1275" s="31"/>
      <c r="F1275" s="31"/>
      <c r="G1275" s="31"/>
      <c r="H1275" s="31"/>
      <c r="I1275" s="97"/>
      <c r="J1275" s="31"/>
      <c r="K1275" s="31"/>
      <c r="L1275" s="31"/>
      <c r="M1275" s="31"/>
      <c r="N1275" s="31"/>
      <c r="O1275" s="31"/>
      <c r="P1275" s="31"/>
      <c r="Q1275" s="31"/>
      <c r="S1275" s="31"/>
      <c r="T1275" s="31"/>
      <c r="U1275" s="31"/>
      <c r="V1275" s="31"/>
      <c r="W1275" s="31"/>
      <c r="X1275" s="31"/>
      <c r="Y1275" s="31"/>
      <c r="Z1275" s="31"/>
      <c r="AA1275" s="31"/>
      <c r="AB1275" s="31"/>
      <c r="AC1275" s="31"/>
      <c r="AD1275" s="31"/>
      <c r="AE1275" s="31"/>
      <c r="AF1275" s="31"/>
      <c r="AG1275" s="31"/>
      <c r="AH1275" s="31"/>
      <c r="AI1275" s="31"/>
    </row>
    <row r="1276" spans="1:35">
      <c r="A1276" s="31"/>
      <c r="B1276" s="31"/>
      <c r="C1276" s="31"/>
      <c r="D1276" s="31"/>
      <c r="E1276" s="31"/>
      <c r="F1276" s="31"/>
      <c r="G1276" s="31"/>
      <c r="H1276" s="31"/>
      <c r="I1276" s="97"/>
      <c r="J1276" s="31"/>
      <c r="K1276" s="31"/>
      <c r="L1276" s="31"/>
      <c r="M1276" s="31"/>
      <c r="N1276" s="31"/>
      <c r="O1276" s="31"/>
      <c r="P1276" s="31"/>
      <c r="Q1276" s="31"/>
      <c r="S1276" s="31"/>
      <c r="T1276" s="31"/>
      <c r="U1276" s="31"/>
      <c r="V1276" s="31"/>
      <c r="W1276" s="31"/>
      <c r="X1276" s="31"/>
      <c r="Y1276" s="31"/>
      <c r="Z1276" s="31"/>
      <c r="AA1276" s="31"/>
      <c r="AB1276" s="31"/>
      <c r="AC1276" s="31"/>
      <c r="AD1276" s="31"/>
      <c r="AE1276" s="31"/>
      <c r="AF1276" s="31"/>
      <c r="AG1276" s="31"/>
      <c r="AH1276" s="31"/>
      <c r="AI1276" s="31"/>
    </row>
    <row r="1277" spans="1:35">
      <c r="A1277" s="31"/>
      <c r="B1277" s="31"/>
      <c r="C1277" s="31"/>
      <c r="D1277" s="31"/>
      <c r="E1277" s="31"/>
      <c r="F1277" s="31"/>
      <c r="G1277" s="31"/>
      <c r="H1277" s="31"/>
      <c r="I1277" s="97"/>
      <c r="J1277" s="31"/>
      <c r="K1277" s="31"/>
      <c r="L1277" s="31"/>
      <c r="M1277" s="31"/>
      <c r="N1277" s="31"/>
      <c r="O1277" s="31"/>
      <c r="P1277" s="31"/>
      <c r="Q1277" s="31"/>
      <c r="S1277" s="31"/>
      <c r="T1277" s="31"/>
      <c r="U1277" s="31"/>
      <c r="V1277" s="31"/>
      <c r="W1277" s="31"/>
      <c r="X1277" s="31"/>
      <c r="Y1277" s="31"/>
      <c r="Z1277" s="31"/>
      <c r="AA1277" s="31"/>
      <c r="AB1277" s="31"/>
      <c r="AC1277" s="31"/>
      <c r="AD1277" s="31"/>
      <c r="AE1277" s="31"/>
      <c r="AF1277" s="31"/>
      <c r="AG1277" s="31"/>
      <c r="AH1277" s="31"/>
      <c r="AI1277" s="31"/>
    </row>
    <row r="1278" spans="1:35">
      <c r="A1278" s="31"/>
      <c r="B1278" s="31"/>
      <c r="C1278" s="31"/>
      <c r="D1278" s="31"/>
      <c r="E1278" s="31"/>
      <c r="F1278" s="31"/>
      <c r="G1278" s="31"/>
      <c r="H1278" s="31"/>
      <c r="I1278" s="97"/>
      <c r="J1278" s="31"/>
      <c r="K1278" s="31"/>
      <c r="L1278" s="31"/>
      <c r="M1278" s="31"/>
      <c r="N1278" s="31"/>
      <c r="O1278" s="31"/>
      <c r="P1278" s="31"/>
      <c r="Q1278" s="31"/>
      <c r="S1278" s="31"/>
      <c r="T1278" s="31"/>
      <c r="U1278" s="31"/>
      <c r="V1278" s="31"/>
      <c r="W1278" s="31"/>
      <c r="X1278" s="31"/>
      <c r="Y1278" s="31"/>
      <c r="Z1278" s="31"/>
      <c r="AA1278" s="31"/>
      <c r="AB1278" s="31"/>
      <c r="AC1278" s="31"/>
      <c r="AD1278" s="31"/>
      <c r="AE1278" s="31"/>
      <c r="AF1278" s="31"/>
      <c r="AG1278" s="31"/>
      <c r="AH1278" s="31"/>
      <c r="AI1278" s="31"/>
    </row>
    <row r="1279" spans="1:35">
      <c r="A1279" s="31"/>
      <c r="B1279" s="31"/>
      <c r="C1279" s="31"/>
      <c r="D1279" s="31"/>
      <c r="E1279" s="31"/>
      <c r="F1279" s="31"/>
      <c r="G1279" s="31"/>
      <c r="H1279" s="31"/>
      <c r="I1279" s="97"/>
      <c r="J1279" s="31"/>
      <c r="K1279" s="31"/>
      <c r="L1279" s="31"/>
      <c r="M1279" s="31"/>
      <c r="N1279" s="31"/>
      <c r="O1279" s="31"/>
      <c r="P1279" s="31"/>
      <c r="Q1279" s="31"/>
      <c r="S1279" s="31"/>
      <c r="T1279" s="31"/>
      <c r="U1279" s="31"/>
      <c r="V1279" s="31"/>
      <c r="W1279" s="31"/>
      <c r="X1279" s="31"/>
      <c r="Y1279" s="31"/>
      <c r="Z1279" s="31"/>
      <c r="AA1279" s="31"/>
      <c r="AB1279" s="31"/>
      <c r="AC1279" s="31"/>
      <c r="AD1279" s="31"/>
      <c r="AE1279" s="31"/>
      <c r="AF1279" s="31"/>
      <c r="AG1279" s="31"/>
      <c r="AH1279" s="31"/>
      <c r="AI1279" s="31"/>
    </row>
    <row r="1280" spans="1:35">
      <c r="A1280" s="31"/>
      <c r="B1280" s="31"/>
      <c r="C1280" s="31"/>
      <c r="D1280" s="31"/>
      <c r="E1280" s="31"/>
      <c r="F1280" s="31"/>
      <c r="G1280" s="31"/>
      <c r="H1280" s="31"/>
      <c r="I1280" s="97"/>
      <c r="J1280" s="31"/>
      <c r="K1280" s="31"/>
      <c r="L1280" s="31"/>
      <c r="M1280" s="31"/>
      <c r="N1280" s="31"/>
      <c r="O1280" s="31"/>
      <c r="P1280" s="31"/>
      <c r="Q1280" s="31"/>
      <c r="S1280" s="31"/>
      <c r="T1280" s="31"/>
      <c r="U1280" s="31"/>
      <c r="V1280" s="31"/>
      <c r="W1280" s="31"/>
      <c r="X1280" s="31"/>
      <c r="Y1280" s="31"/>
      <c r="Z1280" s="31"/>
      <c r="AA1280" s="31"/>
      <c r="AB1280" s="31"/>
      <c r="AC1280" s="31"/>
      <c r="AD1280" s="31"/>
      <c r="AE1280" s="31"/>
      <c r="AF1280" s="31"/>
      <c r="AG1280" s="31"/>
      <c r="AH1280" s="31"/>
      <c r="AI1280" s="31"/>
    </row>
    <row r="1281" spans="1:35">
      <c r="A1281" s="31"/>
      <c r="B1281" s="31"/>
      <c r="C1281" s="31"/>
      <c r="D1281" s="31"/>
      <c r="E1281" s="31"/>
      <c r="F1281" s="31"/>
      <c r="G1281" s="31"/>
      <c r="H1281" s="31"/>
      <c r="I1281" s="97"/>
      <c r="J1281" s="31"/>
      <c r="K1281" s="31"/>
      <c r="L1281" s="31"/>
      <c r="M1281" s="31"/>
      <c r="N1281" s="31"/>
      <c r="O1281" s="31"/>
      <c r="P1281" s="31"/>
      <c r="Q1281" s="31"/>
      <c r="S1281" s="31"/>
      <c r="T1281" s="31"/>
      <c r="U1281" s="31"/>
      <c r="V1281" s="31"/>
      <c r="W1281" s="31"/>
      <c r="X1281" s="31"/>
      <c r="Y1281" s="31"/>
      <c r="Z1281" s="31"/>
      <c r="AA1281" s="31"/>
      <c r="AB1281" s="31"/>
      <c r="AC1281" s="31"/>
      <c r="AD1281" s="31"/>
      <c r="AE1281" s="31"/>
      <c r="AF1281" s="31"/>
      <c r="AG1281" s="31"/>
      <c r="AH1281" s="31"/>
      <c r="AI1281" s="31"/>
    </row>
    <row r="1282" spans="1:35">
      <c r="A1282" s="31"/>
      <c r="B1282" s="31"/>
      <c r="C1282" s="31"/>
      <c r="D1282" s="31"/>
      <c r="E1282" s="31"/>
      <c r="F1282" s="31"/>
      <c r="G1282" s="31"/>
      <c r="H1282" s="31"/>
      <c r="I1282" s="97"/>
      <c r="J1282" s="31"/>
      <c r="K1282" s="31"/>
      <c r="L1282" s="31"/>
      <c r="M1282" s="31"/>
      <c r="N1282" s="31"/>
      <c r="O1282" s="31"/>
      <c r="P1282" s="31"/>
      <c r="Q1282" s="31"/>
      <c r="S1282" s="31"/>
      <c r="T1282" s="31"/>
      <c r="U1282" s="31"/>
      <c r="V1282" s="31"/>
      <c r="W1282" s="31"/>
      <c r="X1282" s="31"/>
      <c r="Y1282" s="31"/>
      <c r="Z1282" s="31"/>
      <c r="AA1282" s="31"/>
      <c r="AB1282" s="31"/>
      <c r="AC1282" s="31"/>
      <c r="AD1282" s="31"/>
      <c r="AE1282" s="31"/>
      <c r="AF1282" s="31"/>
      <c r="AG1282" s="31"/>
      <c r="AH1282" s="31"/>
      <c r="AI1282" s="31"/>
    </row>
    <row r="1283" spans="1:35">
      <c r="A1283" s="31"/>
      <c r="B1283" s="31"/>
      <c r="C1283" s="31"/>
      <c r="D1283" s="31"/>
      <c r="E1283" s="31"/>
      <c r="F1283" s="31"/>
      <c r="G1283" s="31"/>
      <c r="H1283" s="31"/>
      <c r="I1283" s="97"/>
      <c r="J1283" s="31"/>
      <c r="K1283" s="31"/>
      <c r="L1283" s="31"/>
      <c r="M1283" s="31"/>
      <c r="N1283" s="31"/>
      <c r="O1283" s="31"/>
      <c r="P1283" s="31"/>
      <c r="Q1283" s="31"/>
      <c r="S1283" s="31"/>
      <c r="T1283" s="31"/>
      <c r="U1283" s="31"/>
      <c r="V1283" s="31"/>
      <c r="W1283" s="31"/>
      <c r="X1283" s="31"/>
      <c r="Y1283" s="31"/>
      <c r="Z1283" s="31"/>
      <c r="AA1283" s="31"/>
      <c r="AB1283" s="31"/>
      <c r="AC1283" s="31"/>
      <c r="AD1283" s="31"/>
      <c r="AE1283" s="31"/>
      <c r="AF1283" s="31"/>
      <c r="AG1283" s="31"/>
      <c r="AH1283" s="31"/>
      <c r="AI1283" s="31"/>
    </row>
    <row r="1284" spans="1:35">
      <c r="A1284" s="31"/>
      <c r="B1284" s="31"/>
      <c r="C1284" s="31"/>
      <c r="D1284" s="31"/>
      <c r="E1284" s="31"/>
      <c r="F1284" s="31"/>
      <c r="G1284" s="31"/>
      <c r="H1284" s="31"/>
      <c r="I1284" s="97"/>
      <c r="J1284" s="31"/>
      <c r="K1284" s="31"/>
      <c r="L1284" s="31"/>
      <c r="M1284" s="31"/>
      <c r="N1284" s="31"/>
      <c r="O1284" s="31"/>
      <c r="P1284" s="31"/>
      <c r="Q1284" s="31"/>
      <c r="S1284" s="31"/>
      <c r="T1284" s="31"/>
      <c r="U1284" s="31"/>
      <c r="V1284" s="31"/>
      <c r="W1284" s="31"/>
      <c r="X1284" s="31"/>
      <c r="Y1284" s="31"/>
      <c r="Z1284" s="31"/>
      <c r="AA1284" s="31"/>
      <c r="AB1284" s="31"/>
      <c r="AC1284" s="31"/>
      <c r="AD1284" s="31"/>
      <c r="AE1284" s="31"/>
      <c r="AF1284" s="31"/>
      <c r="AG1284" s="31"/>
      <c r="AH1284" s="31"/>
      <c r="AI1284" s="31"/>
    </row>
    <row r="1285" spans="1:35">
      <c r="A1285" s="31"/>
      <c r="B1285" s="31"/>
      <c r="C1285" s="31"/>
      <c r="D1285" s="31"/>
      <c r="E1285" s="31"/>
      <c r="F1285" s="31"/>
      <c r="G1285" s="31"/>
      <c r="H1285" s="31"/>
      <c r="I1285" s="97"/>
      <c r="J1285" s="31"/>
      <c r="K1285" s="31"/>
      <c r="L1285" s="31"/>
      <c r="M1285" s="31"/>
      <c r="N1285" s="31"/>
      <c r="O1285" s="31"/>
      <c r="P1285" s="31"/>
      <c r="Q1285" s="31"/>
      <c r="S1285" s="31"/>
      <c r="T1285" s="31"/>
      <c r="U1285" s="31"/>
      <c r="V1285" s="31"/>
      <c r="W1285" s="31"/>
      <c r="X1285" s="31"/>
      <c r="Y1285" s="31"/>
      <c r="Z1285" s="31"/>
      <c r="AA1285" s="31"/>
      <c r="AB1285" s="31"/>
      <c r="AC1285" s="31"/>
      <c r="AD1285" s="31"/>
      <c r="AE1285" s="31"/>
      <c r="AF1285" s="31"/>
      <c r="AG1285" s="31"/>
      <c r="AH1285" s="31"/>
      <c r="AI1285" s="31"/>
    </row>
    <row r="1286" spans="1:35">
      <c r="A1286" s="31"/>
      <c r="B1286" s="31"/>
      <c r="C1286" s="31"/>
      <c r="D1286" s="31"/>
      <c r="E1286" s="31"/>
      <c r="F1286" s="31"/>
      <c r="G1286" s="31"/>
      <c r="H1286" s="31"/>
      <c r="I1286" s="97"/>
      <c r="J1286" s="31"/>
      <c r="K1286" s="31"/>
      <c r="L1286" s="31"/>
      <c r="M1286" s="31"/>
      <c r="N1286" s="31"/>
      <c r="O1286" s="31"/>
      <c r="P1286" s="31"/>
      <c r="Q1286" s="31"/>
      <c r="S1286" s="31"/>
      <c r="T1286" s="31"/>
      <c r="U1286" s="31"/>
      <c r="V1286" s="31"/>
      <c r="W1286" s="31"/>
      <c r="X1286" s="31"/>
      <c r="Y1286" s="31"/>
      <c r="Z1286" s="31"/>
      <c r="AA1286" s="31"/>
      <c r="AB1286" s="31"/>
      <c r="AC1286" s="31"/>
      <c r="AD1286" s="31"/>
      <c r="AE1286" s="31"/>
      <c r="AF1286" s="31"/>
      <c r="AG1286" s="31"/>
      <c r="AH1286" s="31"/>
      <c r="AI1286" s="31"/>
    </row>
    <row r="1287" spans="1:35">
      <c r="A1287" s="31"/>
      <c r="B1287" s="31"/>
      <c r="C1287" s="31"/>
      <c r="D1287" s="31"/>
      <c r="E1287" s="31"/>
      <c r="F1287" s="31"/>
      <c r="G1287" s="31"/>
      <c r="H1287" s="31"/>
      <c r="I1287" s="97"/>
      <c r="J1287" s="31"/>
      <c r="K1287" s="31"/>
      <c r="L1287" s="31"/>
      <c r="M1287" s="31"/>
      <c r="N1287" s="31"/>
      <c r="O1287" s="31"/>
      <c r="P1287" s="31"/>
      <c r="Q1287" s="31"/>
      <c r="S1287" s="31"/>
      <c r="T1287" s="31"/>
      <c r="U1287" s="31"/>
      <c r="V1287" s="31"/>
      <c r="W1287" s="31"/>
      <c r="X1287" s="31"/>
      <c r="Y1287" s="31"/>
      <c r="Z1287" s="31"/>
      <c r="AA1287" s="31"/>
      <c r="AB1287" s="31"/>
      <c r="AC1287" s="31"/>
      <c r="AD1287" s="31"/>
      <c r="AE1287" s="31"/>
      <c r="AF1287" s="31"/>
      <c r="AG1287" s="31"/>
      <c r="AH1287" s="31"/>
      <c r="AI1287" s="31"/>
    </row>
    <row r="1288" spans="1:35">
      <c r="A1288" s="31"/>
      <c r="B1288" s="31"/>
      <c r="C1288" s="31"/>
      <c r="D1288" s="31"/>
      <c r="E1288" s="31"/>
      <c r="F1288" s="31"/>
      <c r="G1288" s="31"/>
      <c r="H1288" s="31"/>
      <c r="I1288" s="97"/>
      <c r="J1288" s="31"/>
      <c r="K1288" s="31"/>
      <c r="L1288" s="31"/>
      <c r="M1288" s="31"/>
      <c r="N1288" s="31"/>
      <c r="O1288" s="31"/>
      <c r="P1288" s="31"/>
      <c r="Q1288" s="31"/>
      <c r="S1288" s="31"/>
      <c r="T1288" s="31"/>
      <c r="U1288" s="31"/>
      <c r="V1288" s="31"/>
      <c r="W1288" s="31"/>
      <c r="X1288" s="31"/>
      <c r="Y1288" s="31"/>
      <c r="Z1288" s="31"/>
      <c r="AA1288" s="31"/>
      <c r="AB1288" s="31"/>
      <c r="AC1288" s="31"/>
      <c r="AD1288" s="31"/>
      <c r="AE1288" s="31"/>
      <c r="AF1288" s="31"/>
      <c r="AG1288" s="31"/>
      <c r="AH1288" s="31"/>
      <c r="AI1288" s="31"/>
    </row>
    <row r="1289" spans="1:35">
      <c r="A1289" s="31"/>
      <c r="B1289" s="31"/>
      <c r="C1289" s="31"/>
      <c r="D1289" s="31"/>
      <c r="E1289" s="31"/>
      <c r="F1289" s="31"/>
      <c r="G1289" s="31"/>
      <c r="H1289" s="31"/>
      <c r="I1289" s="97"/>
      <c r="J1289" s="31"/>
      <c r="K1289" s="31"/>
      <c r="L1289" s="31"/>
      <c r="M1289" s="31"/>
      <c r="N1289" s="31"/>
      <c r="O1289" s="31"/>
      <c r="P1289" s="31"/>
      <c r="Q1289" s="31"/>
      <c r="S1289" s="31"/>
      <c r="T1289" s="31"/>
      <c r="U1289" s="31"/>
      <c r="V1289" s="31"/>
      <c r="W1289" s="31"/>
      <c r="X1289" s="31"/>
      <c r="Y1289" s="31"/>
      <c r="Z1289" s="31"/>
      <c r="AA1289" s="31"/>
      <c r="AB1289" s="31"/>
      <c r="AC1289" s="31"/>
      <c r="AD1289" s="31"/>
      <c r="AE1289" s="31"/>
      <c r="AF1289" s="31"/>
      <c r="AG1289" s="31"/>
      <c r="AH1289" s="31"/>
      <c r="AI1289" s="31"/>
    </row>
    <row r="1290" spans="1:35">
      <c r="A1290" s="31"/>
      <c r="B1290" s="31"/>
      <c r="C1290" s="31"/>
      <c r="D1290" s="31"/>
      <c r="E1290" s="31"/>
      <c r="F1290" s="31"/>
      <c r="G1290" s="31"/>
      <c r="H1290" s="31"/>
      <c r="I1290" s="97"/>
      <c r="J1290" s="31"/>
      <c r="K1290" s="31"/>
      <c r="L1290" s="31"/>
      <c r="M1290" s="31"/>
      <c r="N1290" s="31"/>
      <c r="O1290" s="31"/>
      <c r="P1290" s="31"/>
      <c r="Q1290" s="31"/>
      <c r="S1290" s="31"/>
      <c r="T1290" s="31"/>
      <c r="U1290" s="31"/>
      <c r="V1290" s="31"/>
      <c r="W1290" s="31"/>
      <c r="X1290" s="31"/>
      <c r="Y1290" s="31"/>
      <c r="Z1290" s="31"/>
      <c r="AA1290" s="31"/>
      <c r="AB1290" s="31"/>
      <c r="AC1290" s="31"/>
      <c r="AD1290" s="31"/>
      <c r="AE1290" s="31"/>
      <c r="AF1290" s="31"/>
      <c r="AG1290" s="31"/>
      <c r="AH1290" s="31"/>
      <c r="AI1290" s="31"/>
    </row>
    <row r="1291" spans="1:35">
      <c r="A1291" s="31"/>
      <c r="B1291" s="31"/>
      <c r="C1291" s="31"/>
      <c r="D1291" s="31"/>
      <c r="E1291" s="31"/>
      <c r="F1291" s="31"/>
      <c r="G1291" s="31"/>
      <c r="H1291" s="31"/>
      <c r="I1291" s="97"/>
      <c r="J1291" s="31"/>
      <c r="K1291" s="31"/>
      <c r="L1291" s="31"/>
      <c r="M1291" s="31"/>
      <c r="N1291" s="31"/>
      <c r="O1291" s="31"/>
      <c r="P1291" s="31"/>
      <c r="Q1291" s="31"/>
      <c r="S1291" s="31"/>
      <c r="T1291" s="31"/>
      <c r="U1291" s="31"/>
      <c r="V1291" s="31"/>
      <c r="W1291" s="31"/>
      <c r="X1291" s="31"/>
      <c r="Y1291" s="31"/>
      <c r="Z1291" s="31"/>
      <c r="AA1291" s="31"/>
      <c r="AB1291" s="31"/>
      <c r="AC1291" s="31"/>
      <c r="AD1291" s="31"/>
      <c r="AE1291" s="31"/>
      <c r="AF1291" s="31"/>
      <c r="AG1291" s="31"/>
      <c r="AH1291" s="31"/>
      <c r="AI1291" s="31"/>
    </row>
    <row r="1292" spans="1:35">
      <c r="A1292" s="31"/>
      <c r="B1292" s="31"/>
      <c r="C1292" s="31"/>
      <c r="D1292" s="31"/>
      <c r="E1292" s="31"/>
      <c r="F1292" s="31"/>
      <c r="G1292" s="31"/>
      <c r="H1292" s="31"/>
      <c r="I1292" s="97"/>
      <c r="J1292" s="31"/>
      <c r="K1292" s="31"/>
      <c r="L1292" s="31"/>
      <c r="M1292" s="31"/>
      <c r="N1292" s="31"/>
      <c r="O1292" s="31"/>
      <c r="P1292" s="31"/>
      <c r="Q1292" s="31"/>
      <c r="S1292" s="31"/>
      <c r="T1292" s="31"/>
      <c r="U1292" s="31"/>
      <c r="V1292" s="31"/>
      <c r="W1292" s="31"/>
      <c r="X1292" s="31"/>
      <c r="Y1292" s="31"/>
      <c r="Z1292" s="31"/>
      <c r="AA1292" s="31"/>
      <c r="AB1292" s="31"/>
      <c r="AC1292" s="31"/>
      <c r="AD1292" s="31"/>
      <c r="AE1292" s="31"/>
      <c r="AF1292" s="31"/>
      <c r="AG1292" s="31"/>
      <c r="AH1292" s="31"/>
      <c r="AI1292" s="31"/>
    </row>
    <row r="1293" spans="1:35">
      <c r="A1293" s="31"/>
      <c r="B1293" s="31"/>
      <c r="C1293" s="31"/>
      <c r="D1293" s="31"/>
      <c r="E1293" s="31"/>
      <c r="F1293" s="31"/>
      <c r="G1293" s="31"/>
      <c r="H1293" s="31"/>
      <c r="I1293" s="97"/>
      <c r="J1293" s="31"/>
      <c r="K1293" s="31"/>
      <c r="L1293" s="31"/>
      <c r="M1293" s="31"/>
      <c r="N1293" s="31"/>
      <c r="O1293" s="31"/>
      <c r="P1293" s="31"/>
      <c r="Q1293" s="31"/>
      <c r="S1293" s="31"/>
      <c r="T1293" s="31"/>
      <c r="U1293" s="31"/>
      <c r="V1293" s="31"/>
      <c r="W1293" s="31"/>
      <c r="X1293" s="31"/>
      <c r="Y1293" s="31"/>
      <c r="Z1293" s="31"/>
      <c r="AA1293" s="31"/>
      <c r="AB1293" s="31"/>
      <c r="AC1293" s="31"/>
      <c r="AD1293" s="31"/>
      <c r="AE1293" s="31"/>
      <c r="AF1293" s="31"/>
      <c r="AG1293" s="31"/>
      <c r="AH1293" s="31"/>
      <c r="AI1293" s="31"/>
    </row>
    <row r="1294" spans="1:35">
      <c r="A1294" s="31"/>
      <c r="B1294" s="31"/>
      <c r="C1294" s="31"/>
      <c r="D1294" s="31"/>
      <c r="E1294" s="31"/>
      <c r="F1294" s="31"/>
      <c r="G1294" s="31"/>
      <c r="H1294" s="31"/>
      <c r="I1294" s="97"/>
      <c r="J1294" s="31"/>
      <c r="K1294" s="31"/>
      <c r="L1294" s="31"/>
      <c r="M1294" s="31"/>
      <c r="N1294" s="31"/>
      <c r="O1294" s="31"/>
      <c r="P1294" s="31"/>
      <c r="Q1294" s="31"/>
      <c r="S1294" s="31"/>
      <c r="T1294" s="31"/>
      <c r="U1294" s="31"/>
      <c r="V1294" s="31"/>
      <c r="W1294" s="31"/>
      <c r="X1294" s="31"/>
      <c r="Y1294" s="31"/>
      <c r="Z1294" s="31"/>
      <c r="AA1294" s="31"/>
      <c r="AB1294" s="31"/>
      <c r="AC1294" s="31"/>
      <c r="AD1294" s="31"/>
      <c r="AE1294" s="31"/>
      <c r="AF1294" s="31"/>
      <c r="AG1294" s="31"/>
      <c r="AH1294" s="31"/>
      <c r="AI1294" s="31"/>
    </row>
    <row r="1295" spans="1:35">
      <c r="A1295" s="31"/>
      <c r="B1295" s="31"/>
      <c r="C1295" s="31"/>
      <c r="D1295" s="31"/>
      <c r="E1295" s="31"/>
      <c r="F1295" s="31"/>
      <c r="G1295" s="31"/>
      <c r="H1295" s="31"/>
      <c r="I1295" s="97"/>
      <c r="J1295" s="31"/>
      <c r="K1295" s="31"/>
      <c r="L1295" s="31"/>
      <c r="M1295" s="31"/>
      <c r="N1295" s="31"/>
      <c r="O1295" s="31"/>
      <c r="P1295" s="31"/>
      <c r="Q1295" s="31"/>
      <c r="S1295" s="31"/>
      <c r="T1295" s="31"/>
      <c r="U1295" s="31"/>
      <c r="V1295" s="31"/>
      <c r="W1295" s="31"/>
      <c r="X1295" s="31"/>
      <c r="Y1295" s="31"/>
      <c r="Z1295" s="31"/>
      <c r="AA1295" s="31"/>
      <c r="AB1295" s="31"/>
      <c r="AC1295" s="31"/>
      <c r="AD1295" s="31"/>
      <c r="AE1295" s="31"/>
      <c r="AF1295" s="31"/>
      <c r="AG1295" s="31"/>
      <c r="AH1295" s="31"/>
      <c r="AI1295" s="31"/>
    </row>
    <row r="1296" spans="1:35">
      <c r="A1296" s="31"/>
      <c r="B1296" s="31"/>
      <c r="C1296" s="31"/>
      <c r="D1296" s="31"/>
      <c r="E1296" s="31"/>
      <c r="F1296" s="31"/>
      <c r="G1296" s="31"/>
      <c r="H1296" s="31"/>
      <c r="I1296" s="97"/>
      <c r="J1296" s="31"/>
      <c r="K1296" s="31"/>
      <c r="L1296" s="31"/>
      <c r="M1296" s="31"/>
      <c r="N1296" s="31"/>
      <c r="O1296" s="31"/>
      <c r="P1296" s="31"/>
      <c r="Q1296" s="31"/>
      <c r="S1296" s="31"/>
      <c r="T1296" s="31"/>
      <c r="U1296" s="31"/>
      <c r="V1296" s="31"/>
      <c r="W1296" s="31"/>
      <c r="X1296" s="31"/>
      <c r="Y1296" s="31"/>
      <c r="Z1296" s="31"/>
      <c r="AA1296" s="31"/>
      <c r="AB1296" s="31"/>
      <c r="AC1296" s="31"/>
      <c r="AD1296" s="31"/>
      <c r="AE1296" s="31"/>
      <c r="AF1296" s="31"/>
      <c r="AG1296" s="31"/>
      <c r="AH1296" s="31"/>
      <c r="AI1296" s="31"/>
    </row>
    <row r="1297" spans="1:35">
      <c r="A1297" s="31"/>
      <c r="B1297" s="31"/>
      <c r="C1297" s="31"/>
      <c r="D1297" s="31"/>
      <c r="E1297" s="31"/>
      <c r="F1297" s="31"/>
      <c r="G1297" s="31"/>
      <c r="H1297" s="31"/>
      <c r="I1297" s="97"/>
      <c r="J1297" s="31"/>
      <c r="K1297" s="31"/>
      <c r="L1297" s="31"/>
      <c r="M1297" s="31"/>
      <c r="N1297" s="31"/>
      <c r="O1297" s="31"/>
      <c r="P1297" s="31"/>
      <c r="Q1297" s="31"/>
      <c r="S1297" s="31"/>
      <c r="T1297" s="31"/>
      <c r="U1297" s="31"/>
      <c r="V1297" s="31"/>
      <c r="W1297" s="31"/>
      <c r="X1297" s="31"/>
      <c r="Y1297" s="31"/>
      <c r="Z1297" s="31"/>
      <c r="AA1297" s="31"/>
      <c r="AB1297" s="31"/>
      <c r="AC1297" s="31"/>
      <c r="AD1297" s="31"/>
      <c r="AE1297" s="31"/>
      <c r="AF1297" s="31"/>
      <c r="AG1297" s="31"/>
      <c r="AH1297" s="31"/>
      <c r="AI1297" s="31"/>
    </row>
    <row r="1298" spans="1:35">
      <c r="A1298" s="31"/>
      <c r="B1298" s="31"/>
      <c r="C1298" s="31"/>
      <c r="D1298" s="31"/>
      <c r="E1298" s="31"/>
      <c r="F1298" s="31"/>
      <c r="G1298" s="31"/>
      <c r="H1298" s="31"/>
      <c r="I1298" s="97"/>
      <c r="J1298" s="31"/>
      <c r="K1298" s="31"/>
      <c r="L1298" s="31"/>
      <c r="M1298" s="31"/>
      <c r="N1298" s="31"/>
      <c r="O1298" s="31"/>
      <c r="P1298" s="31"/>
      <c r="Q1298" s="31"/>
      <c r="S1298" s="31"/>
      <c r="T1298" s="31"/>
      <c r="U1298" s="31"/>
      <c r="V1298" s="31"/>
      <c r="W1298" s="31"/>
      <c r="X1298" s="31"/>
      <c r="Y1298" s="31"/>
      <c r="Z1298" s="31"/>
      <c r="AA1298" s="31"/>
      <c r="AB1298" s="31"/>
      <c r="AC1298" s="31"/>
      <c r="AD1298" s="31"/>
      <c r="AE1298" s="31"/>
      <c r="AF1298" s="31"/>
      <c r="AG1298" s="31"/>
      <c r="AH1298" s="31"/>
      <c r="AI1298" s="31"/>
    </row>
    <row r="1299" spans="1:35">
      <c r="A1299" s="31"/>
      <c r="B1299" s="31"/>
      <c r="C1299" s="31"/>
      <c r="D1299" s="31"/>
      <c r="E1299" s="31"/>
      <c r="F1299" s="31"/>
      <c r="G1299" s="31"/>
      <c r="H1299" s="31"/>
      <c r="I1299" s="97"/>
      <c r="J1299" s="31"/>
      <c r="K1299" s="31"/>
      <c r="L1299" s="31"/>
      <c r="M1299" s="31"/>
      <c r="N1299" s="31"/>
      <c r="O1299" s="31"/>
      <c r="P1299" s="31"/>
      <c r="Q1299" s="31"/>
      <c r="S1299" s="31"/>
      <c r="T1299" s="31"/>
      <c r="U1299" s="31"/>
      <c r="V1299" s="31"/>
      <c r="W1299" s="31"/>
      <c r="X1299" s="31"/>
      <c r="Y1299" s="31"/>
      <c r="Z1299" s="31"/>
      <c r="AA1299" s="31"/>
      <c r="AB1299" s="31"/>
      <c r="AC1299" s="31"/>
      <c r="AD1299" s="31"/>
      <c r="AE1299" s="31"/>
      <c r="AF1299" s="31"/>
      <c r="AG1299" s="31"/>
      <c r="AH1299" s="31"/>
      <c r="AI1299" s="31"/>
    </row>
    <row r="1300" spans="1:35">
      <c r="A1300" s="31"/>
      <c r="B1300" s="31"/>
      <c r="C1300" s="31"/>
      <c r="D1300" s="31"/>
      <c r="E1300" s="31"/>
      <c r="F1300" s="31"/>
      <c r="G1300" s="31"/>
      <c r="H1300" s="31"/>
      <c r="I1300" s="97"/>
      <c r="J1300" s="31"/>
      <c r="K1300" s="31"/>
      <c r="L1300" s="31"/>
      <c r="M1300" s="31"/>
      <c r="N1300" s="31"/>
      <c r="O1300" s="31"/>
      <c r="P1300" s="31"/>
      <c r="Q1300" s="31"/>
      <c r="S1300" s="31"/>
      <c r="T1300" s="31"/>
      <c r="U1300" s="31"/>
      <c r="V1300" s="31"/>
      <c r="W1300" s="31"/>
      <c r="X1300" s="31"/>
      <c r="Y1300" s="31"/>
      <c r="Z1300" s="31"/>
      <c r="AA1300" s="31"/>
      <c r="AB1300" s="31"/>
      <c r="AC1300" s="31"/>
      <c r="AD1300" s="31"/>
      <c r="AE1300" s="31"/>
      <c r="AF1300" s="31"/>
      <c r="AG1300" s="31"/>
      <c r="AH1300" s="31"/>
      <c r="AI1300" s="31"/>
    </row>
    <row r="1301" spans="1:35">
      <c r="A1301" s="31"/>
      <c r="B1301" s="31"/>
      <c r="C1301" s="31"/>
      <c r="D1301" s="31"/>
      <c r="E1301" s="31"/>
      <c r="F1301" s="31"/>
      <c r="G1301" s="31"/>
      <c r="H1301" s="31"/>
      <c r="I1301" s="97"/>
      <c r="J1301" s="31"/>
      <c r="K1301" s="31"/>
      <c r="L1301" s="31"/>
      <c r="M1301" s="31"/>
      <c r="N1301" s="31"/>
      <c r="O1301" s="31"/>
      <c r="P1301" s="31"/>
      <c r="Q1301" s="31"/>
      <c r="S1301" s="31"/>
      <c r="T1301" s="31"/>
      <c r="U1301" s="31"/>
      <c r="V1301" s="31"/>
      <c r="W1301" s="31"/>
      <c r="X1301" s="31"/>
      <c r="Y1301" s="31"/>
      <c r="Z1301" s="31"/>
      <c r="AA1301" s="31"/>
      <c r="AB1301" s="31"/>
      <c r="AC1301" s="31"/>
      <c r="AD1301" s="31"/>
      <c r="AE1301" s="31"/>
      <c r="AF1301" s="31"/>
      <c r="AG1301" s="31"/>
      <c r="AH1301" s="31"/>
      <c r="AI1301" s="31"/>
    </row>
    <row r="1302" spans="1:35">
      <c r="A1302" s="31"/>
      <c r="B1302" s="31"/>
      <c r="C1302" s="31"/>
      <c r="D1302" s="31"/>
      <c r="E1302" s="31"/>
      <c r="F1302" s="31"/>
      <c r="G1302" s="31"/>
      <c r="H1302" s="31"/>
      <c r="I1302" s="97"/>
      <c r="J1302" s="31"/>
      <c r="K1302" s="31"/>
      <c r="L1302" s="31"/>
      <c r="M1302" s="31"/>
      <c r="N1302" s="31"/>
      <c r="O1302" s="31"/>
      <c r="P1302" s="31"/>
      <c r="Q1302" s="31"/>
      <c r="S1302" s="31"/>
      <c r="T1302" s="31"/>
      <c r="U1302" s="31"/>
      <c r="V1302" s="31"/>
      <c r="W1302" s="31"/>
      <c r="X1302" s="31"/>
      <c r="Y1302" s="31"/>
      <c r="Z1302" s="31"/>
      <c r="AA1302" s="31"/>
      <c r="AB1302" s="31"/>
      <c r="AC1302" s="31"/>
      <c r="AD1302" s="31"/>
      <c r="AE1302" s="31"/>
      <c r="AF1302" s="31"/>
      <c r="AG1302" s="31"/>
      <c r="AH1302" s="31"/>
      <c r="AI1302" s="31"/>
    </row>
    <row r="1303" spans="1:35">
      <c r="A1303" s="31"/>
      <c r="B1303" s="31"/>
      <c r="C1303" s="31"/>
      <c r="D1303" s="31"/>
      <c r="E1303" s="31"/>
      <c r="F1303" s="31"/>
      <c r="G1303" s="31"/>
      <c r="H1303" s="31"/>
      <c r="I1303" s="97"/>
      <c r="J1303" s="31"/>
      <c r="K1303" s="31"/>
      <c r="L1303" s="31"/>
      <c r="M1303" s="31"/>
      <c r="N1303" s="31"/>
      <c r="O1303" s="31"/>
      <c r="P1303" s="31"/>
      <c r="Q1303" s="31"/>
      <c r="S1303" s="31"/>
      <c r="T1303" s="31"/>
      <c r="U1303" s="31"/>
      <c r="V1303" s="31"/>
      <c r="W1303" s="31"/>
      <c r="X1303" s="31"/>
      <c r="Y1303" s="31"/>
      <c r="Z1303" s="31"/>
      <c r="AA1303" s="31"/>
      <c r="AB1303" s="31"/>
      <c r="AC1303" s="31"/>
      <c r="AD1303" s="31"/>
      <c r="AE1303" s="31"/>
      <c r="AF1303" s="31"/>
      <c r="AG1303" s="31"/>
      <c r="AH1303" s="31"/>
      <c r="AI1303" s="31"/>
    </row>
    <row r="1304" spans="1:35">
      <c r="A1304" s="31"/>
      <c r="B1304" s="31"/>
      <c r="C1304" s="31"/>
      <c r="D1304" s="31"/>
      <c r="E1304" s="31"/>
      <c r="F1304" s="31"/>
      <c r="G1304" s="31"/>
      <c r="H1304" s="31"/>
      <c r="I1304" s="97"/>
      <c r="J1304" s="31"/>
      <c r="K1304" s="31"/>
      <c r="L1304" s="31"/>
      <c r="M1304" s="31"/>
      <c r="N1304" s="31"/>
      <c r="O1304" s="31"/>
      <c r="P1304" s="31"/>
      <c r="Q1304" s="31"/>
      <c r="S1304" s="31"/>
      <c r="T1304" s="31"/>
      <c r="U1304" s="31"/>
      <c r="V1304" s="31"/>
      <c r="W1304" s="31"/>
      <c r="X1304" s="31"/>
      <c r="Y1304" s="31"/>
      <c r="Z1304" s="31"/>
      <c r="AA1304" s="31"/>
      <c r="AB1304" s="31"/>
      <c r="AC1304" s="31"/>
      <c r="AD1304" s="31"/>
      <c r="AE1304" s="31"/>
      <c r="AF1304" s="31"/>
      <c r="AG1304" s="31"/>
      <c r="AH1304" s="31"/>
      <c r="AI1304" s="31"/>
    </row>
    <row r="1305" spans="1:35">
      <c r="A1305" s="31"/>
      <c r="B1305" s="31"/>
      <c r="C1305" s="31"/>
      <c r="D1305" s="31"/>
      <c r="E1305" s="31"/>
      <c r="F1305" s="31"/>
      <c r="G1305" s="31"/>
      <c r="H1305" s="31"/>
      <c r="I1305" s="97"/>
      <c r="J1305" s="31"/>
      <c r="K1305" s="31"/>
      <c r="L1305" s="31"/>
      <c r="M1305" s="31"/>
      <c r="N1305" s="31"/>
      <c r="O1305" s="31"/>
      <c r="P1305" s="31"/>
      <c r="Q1305" s="31"/>
      <c r="S1305" s="31"/>
      <c r="T1305" s="31"/>
      <c r="U1305" s="31"/>
      <c r="V1305" s="31"/>
      <c r="W1305" s="31"/>
      <c r="X1305" s="31"/>
      <c r="Y1305" s="31"/>
      <c r="Z1305" s="31"/>
      <c r="AA1305" s="31"/>
      <c r="AB1305" s="31"/>
      <c r="AC1305" s="31"/>
      <c r="AD1305" s="31"/>
      <c r="AE1305" s="31"/>
      <c r="AF1305" s="31"/>
      <c r="AG1305" s="31"/>
      <c r="AH1305" s="31"/>
      <c r="AI1305" s="31"/>
    </row>
    <row r="1306" spans="1:35">
      <c r="A1306" s="31"/>
      <c r="B1306" s="31"/>
      <c r="C1306" s="31"/>
      <c r="D1306" s="31"/>
      <c r="E1306" s="31"/>
      <c r="F1306" s="31"/>
      <c r="G1306" s="31"/>
      <c r="H1306" s="31"/>
      <c r="I1306" s="97"/>
      <c r="J1306" s="31"/>
      <c r="K1306" s="31"/>
      <c r="L1306" s="31"/>
      <c r="M1306" s="31"/>
      <c r="N1306" s="31"/>
      <c r="O1306" s="31"/>
      <c r="P1306" s="31"/>
      <c r="Q1306" s="31"/>
      <c r="S1306" s="31"/>
      <c r="T1306" s="31"/>
      <c r="U1306" s="31"/>
      <c r="V1306" s="31"/>
      <c r="W1306" s="31"/>
      <c r="X1306" s="31"/>
      <c r="Y1306" s="31"/>
      <c r="Z1306" s="31"/>
      <c r="AA1306" s="31"/>
      <c r="AB1306" s="31"/>
      <c r="AC1306" s="31"/>
      <c r="AD1306" s="31"/>
      <c r="AE1306" s="31"/>
      <c r="AF1306" s="31"/>
      <c r="AG1306" s="31"/>
      <c r="AH1306" s="31"/>
      <c r="AI1306" s="31"/>
    </row>
    <row r="1307" spans="1:35">
      <c r="A1307" s="31"/>
      <c r="B1307" s="31"/>
      <c r="C1307" s="31"/>
      <c r="D1307" s="31"/>
      <c r="E1307" s="31"/>
      <c r="F1307" s="31"/>
      <c r="G1307" s="31"/>
      <c r="H1307" s="31"/>
      <c r="I1307" s="97"/>
      <c r="J1307" s="31"/>
      <c r="K1307" s="31"/>
      <c r="L1307" s="31"/>
      <c r="M1307" s="31"/>
      <c r="N1307" s="31"/>
      <c r="O1307" s="31"/>
      <c r="P1307" s="31"/>
      <c r="Q1307" s="31"/>
      <c r="S1307" s="31"/>
      <c r="T1307" s="31"/>
      <c r="U1307" s="31"/>
      <c r="V1307" s="31"/>
      <c r="W1307" s="31"/>
      <c r="X1307" s="31"/>
      <c r="Y1307" s="31"/>
      <c r="Z1307" s="31"/>
      <c r="AA1307" s="31"/>
      <c r="AB1307" s="31"/>
      <c r="AC1307" s="31"/>
      <c r="AD1307" s="31"/>
      <c r="AE1307" s="31"/>
      <c r="AF1307" s="31"/>
      <c r="AG1307" s="31"/>
      <c r="AH1307" s="31"/>
      <c r="AI1307" s="31"/>
    </row>
    <row r="1308" spans="1:35">
      <c r="A1308" s="31"/>
      <c r="B1308" s="31"/>
      <c r="C1308" s="31"/>
      <c r="D1308" s="31"/>
      <c r="E1308" s="31"/>
      <c r="F1308" s="31"/>
      <c r="G1308" s="31"/>
      <c r="H1308" s="31"/>
      <c r="I1308" s="97"/>
      <c r="J1308" s="31"/>
      <c r="K1308" s="31"/>
      <c r="L1308" s="31"/>
      <c r="M1308" s="31"/>
      <c r="N1308" s="31"/>
      <c r="O1308" s="31"/>
      <c r="P1308" s="31"/>
      <c r="Q1308" s="31"/>
      <c r="S1308" s="31"/>
      <c r="T1308" s="31"/>
      <c r="U1308" s="31"/>
      <c r="V1308" s="31"/>
      <c r="W1308" s="31"/>
      <c r="X1308" s="31"/>
      <c r="Y1308" s="31"/>
      <c r="Z1308" s="31"/>
      <c r="AA1308" s="31"/>
      <c r="AB1308" s="31"/>
      <c r="AC1308" s="31"/>
      <c r="AD1308" s="31"/>
      <c r="AE1308" s="31"/>
      <c r="AF1308" s="31"/>
      <c r="AG1308" s="31"/>
      <c r="AH1308" s="31"/>
      <c r="AI1308" s="31"/>
    </row>
    <row r="1309" spans="1:35">
      <c r="A1309" s="31"/>
      <c r="B1309" s="31"/>
      <c r="C1309" s="31"/>
      <c r="D1309" s="31"/>
      <c r="E1309" s="31"/>
      <c r="F1309" s="31"/>
      <c r="G1309" s="31"/>
      <c r="H1309" s="31"/>
      <c r="I1309" s="97"/>
      <c r="J1309" s="31"/>
      <c r="K1309" s="31"/>
      <c r="L1309" s="31"/>
      <c r="M1309" s="31"/>
      <c r="N1309" s="31"/>
      <c r="O1309" s="31"/>
      <c r="P1309" s="31"/>
      <c r="Q1309" s="31"/>
      <c r="S1309" s="31"/>
      <c r="T1309" s="31"/>
      <c r="U1309" s="31"/>
      <c r="V1309" s="31"/>
      <c r="W1309" s="31"/>
      <c r="X1309" s="31"/>
      <c r="Y1309" s="31"/>
      <c r="Z1309" s="31"/>
      <c r="AA1309" s="31"/>
      <c r="AB1309" s="31"/>
      <c r="AC1309" s="31"/>
      <c r="AD1309" s="31"/>
      <c r="AE1309" s="31"/>
      <c r="AF1309" s="31"/>
      <c r="AG1309" s="31"/>
      <c r="AH1309" s="31"/>
      <c r="AI1309" s="31"/>
    </row>
    <row r="1310" spans="1:35">
      <c r="A1310" s="31"/>
      <c r="B1310" s="31"/>
      <c r="C1310" s="31"/>
      <c r="D1310" s="31"/>
      <c r="E1310" s="31"/>
      <c r="F1310" s="31"/>
      <c r="G1310" s="31"/>
      <c r="H1310" s="31"/>
      <c r="I1310" s="97"/>
      <c r="J1310" s="31"/>
      <c r="K1310" s="31"/>
      <c r="L1310" s="31"/>
      <c r="M1310" s="31"/>
      <c r="N1310" s="31"/>
      <c r="O1310" s="31"/>
      <c r="P1310" s="31"/>
      <c r="Q1310" s="31"/>
      <c r="S1310" s="31"/>
      <c r="T1310" s="31"/>
      <c r="U1310" s="31"/>
      <c r="V1310" s="31"/>
      <c r="W1310" s="31"/>
      <c r="X1310" s="31"/>
      <c r="Y1310" s="31"/>
      <c r="Z1310" s="31"/>
      <c r="AA1310" s="31"/>
      <c r="AB1310" s="31"/>
      <c r="AC1310" s="31"/>
      <c r="AD1310" s="31"/>
      <c r="AE1310" s="31"/>
      <c r="AF1310" s="31"/>
      <c r="AG1310" s="31"/>
      <c r="AH1310" s="31"/>
      <c r="AI1310" s="31"/>
    </row>
    <row r="1311" spans="1:35">
      <c r="A1311" s="31"/>
      <c r="B1311" s="31"/>
      <c r="C1311" s="31"/>
      <c r="D1311" s="31"/>
      <c r="E1311" s="31"/>
      <c r="F1311" s="31"/>
      <c r="G1311" s="31"/>
      <c r="H1311" s="31"/>
      <c r="I1311" s="97"/>
      <c r="J1311" s="31"/>
      <c r="K1311" s="31"/>
      <c r="L1311" s="31"/>
      <c r="M1311" s="31"/>
      <c r="N1311" s="31"/>
      <c r="O1311" s="31"/>
      <c r="P1311" s="31"/>
      <c r="Q1311" s="31"/>
      <c r="S1311" s="31"/>
      <c r="T1311" s="31"/>
      <c r="U1311" s="31"/>
      <c r="V1311" s="31"/>
      <c r="W1311" s="31"/>
      <c r="X1311" s="31"/>
      <c r="Y1311" s="31"/>
      <c r="Z1311" s="31"/>
      <c r="AA1311" s="31"/>
      <c r="AB1311" s="31"/>
      <c r="AC1311" s="31"/>
      <c r="AD1311" s="31"/>
      <c r="AE1311" s="31"/>
      <c r="AF1311" s="31"/>
      <c r="AG1311" s="31"/>
      <c r="AH1311" s="31"/>
      <c r="AI1311" s="31"/>
    </row>
    <row r="1312" spans="1:35">
      <c r="A1312" s="31"/>
      <c r="B1312" s="31"/>
      <c r="C1312" s="31"/>
      <c r="D1312" s="31"/>
      <c r="E1312" s="31"/>
      <c r="F1312" s="31"/>
      <c r="G1312" s="31"/>
      <c r="H1312" s="31"/>
      <c r="I1312" s="97"/>
      <c r="J1312" s="31"/>
      <c r="K1312" s="31"/>
      <c r="L1312" s="31"/>
      <c r="M1312" s="31"/>
      <c r="N1312" s="31"/>
      <c r="O1312" s="31"/>
      <c r="P1312" s="31"/>
      <c r="Q1312" s="31"/>
      <c r="S1312" s="31"/>
      <c r="T1312" s="31"/>
      <c r="U1312" s="31"/>
      <c r="V1312" s="31"/>
      <c r="W1312" s="31"/>
      <c r="X1312" s="31"/>
      <c r="Y1312" s="31"/>
      <c r="Z1312" s="31"/>
      <c r="AA1312" s="31"/>
      <c r="AB1312" s="31"/>
      <c r="AC1312" s="31"/>
      <c r="AD1312" s="31"/>
      <c r="AE1312" s="31"/>
      <c r="AF1312" s="31"/>
      <c r="AG1312" s="31"/>
      <c r="AH1312" s="31"/>
      <c r="AI1312" s="31"/>
    </row>
    <row r="1313" spans="1:35">
      <c r="A1313" s="31"/>
      <c r="B1313" s="31"/>
      <c r="C1313" s="31"/>
      <c r="D1313" s="31"/>
      <c r="E1313" s="31"/>
      <c r="F1313" s="31"/>
      <c r="G1313" s="31"/>
      <c r="H1313" s="31"/>
      <c r="I1313" s="97"/>
      <c r="J1313" s="31"/>
      <c r="K1313" s="31"/>
      <c r="L1313" s="31"/>
      <c r="M1313" s="31"/>
      <c r="N1313" s="31"/>
      <c r="O1313" s="31"/>
      <c r="P1313" s="31"/>
      <c r="Q1313" s="31"/>
      <c r="S1313" s="31"/>
      <c r="T1313" s="31"/>
      <c r="U1313" s="31"/>
      <c r="V1313" s="31"/>
      <c r="W1313" s="31"/>
      <c r="X1313" s="31"/>
      <c r="Y1313" s="31"/>
      <c r="Z1313" s="31"/>
      <c r="AA1313" s="31"/>
      <c r="AB1313" s="31"/>
      <c r="AC1313" s="31"/>
      <c r="AD1313" s="31"/>
      <c r="AE1313" s="31"/>
      <c r="AF1313" s="31"/>
      <c r="AG1313" s="31"/>
      <c r="AH1313" s="31"/>
      <c r="AI1313" s="31"/>
    </row>
    <row r="1314" spans="1:35">
      <c r="A1314" s="31"/>
      <c r="B1314" s="31"/>
      <c r="C1314" s="31"/>
      <c r="D1314" s="31"/>
      <c r="E1314" s="31"/>
      <c r="F1314" s="31"/>
      <c r="G1314" s="31"/>
      <c r="H1314" s="31"/>
      <c r="I1314" s="97"/>
      <c r="J1314" s="31"/>
      <c r="K1314" s="31"/>
      <c r="L1314" s="31"/>
      <c r="M1314" s="31"/>
      <c r="N1314" s="31"/>
      <c r="O1314" s="31"/>
      <c r="P1314" s="31"/>
      <c r="Q1314" s="31"/>
      <c r="S1314" s="31"/>
      <c r="T1314" s="31"/>
      <c r="U1314" s="31"/>
      <c r="V1314" s="31"/>
      <c r="W1314" s="31"/>
      <c r="X1314" s="31"/>
      <c r="Y1314" s="31"/>
      <c r="Z1314" s="31"/>
      <c r="AA1314" s="31"/>
      <c r="AB1314" s="31"/>
      <c r="AC1314" s="31"/>
      <c r="AD1314" s="31"/>
      <c r="AE1314" s="31"/>
      <c r="AF1314" s="31"/>
      <c r="AG1314" s="31"/>
      <c r="AH1314" s="31"/>
      <c r="AI1314" s="31"/>
    </row>
    <row r="1315" spans="1:35">
      <c r="A1315" s="31"/>
      <c r="B1315" s="31"/>
      <c r="C1315" s="31"/>
      <c r="D1315" s="31"/>
      <c r="E1315" s="31"/>
      <c r="F1315" s="31"/>
      <c r="G1315" s="31"/>
      <c r="H1315" s="31"/>
      <c r="I1315" s="97"/>
      <c r="J1315" s="31"/>
      <c r="K1315" s="31"/>
      <c r="L1315" s="31"/>
      <c r="M1315" s="31"/>
      <c r="N1315" s="31"/>
      <c r="O1315" s="31"/>
      <c r="P1315" s="31"/>
      <c r="Q1315" s="31"/>
      <c r="S1315" s="31"/>
      <c r="T1315" s="31"/>
      <c r="U1315" s="31"/>
      <c r="V1315" s="31"/>
      <c r="W1315" s="31"/>
      <c r="X1315" s="31"/>
      <c r="Y1315" s="31"/>
      <c r="Z1315" s="31"/>
      <c r="AA1315" s="31"/>
      <c r="AB1315" s="31"/>
      <c r="AC1315" s="31"/>
      <c r="AD1315" s="31"/>
      <c r="AE1315" s="31"/>
      <c r="AF1315" s="31"/>
      <c r="AG1315" s="31"/>
      <c r="AH1315" s="31"/>
      <c r="AI1315" s="31"/>
    </row>
    <row r="1316" spans="1:35">
      <c r="A1316" s="31"/>
      <c r="B1316" s="31"/>
      <c r="C1316" s="31"/>
      <c r="D1316" s="31"/>
      <c r="E1316" s="31"/>
      <c r="F1316" s="31"/>
      <c r="G1316" s="31"/>
      <c r="H1316" s="31"/>
      <c r="I1316" s="97"/>
      <c r="J1316" s="31"/>
      <c r="K1316" s="31"/>
      <c r="L1316" s="31"/>
      <c r="M1316" s="31"/>
      <c r="N1316" s="31"/>
      <c r="O1316" s="31"/>
      <c r="P1316" s="31"/>
      <c r="Q1316" s="31"/>
      <c r="S1316" s="31"/>
      <c r="T1316" s="31"/>
      <c r="U1316" s="31"/>
      <c r="V1316" s="31"/>
      <c r="W1316" s="31"/>
      <c r="X1316" s="31"/>
      <c r="Y1316" s="31"/>
      <c r="Z1316" s="31"/>
      <c r="AA1316" s="31"/>
      <c r="AB1316" s="31"/>
      <c r="AC1316" s="31"/>
      <c r="AD1316" s="31"/>
      <c r="AE1316" s="31"/>
      <c r="AF1316" s="31"/>
      <c r="AG1316" s="31"/>
      <c r="AH1316" s="31"/>
      <c r="AI1316" s="31"/>
    </row>
    <row r="1317" spans="1:35">
      <c r="A1317" s="31"/>
      <c r="B1317" s="31"/>
      <c r="C1317" s="31"/>
      <c r="D1317" s="31"/>
      <c r="E1317" s="31"/>
      <c r="F1317" s="31"/>
      <c r="G1317" s="31"/>
      <c r="H1317" s="31"/>
      <c r="I1317" s="97"/>
      <c r="J1317" s="31"/>
      <c r="K1317" s="31"/>
      <c r="L1317" s="31"/>
      <c r="M1317" s="31"/>
      <c r="N1317" s="31"/>
      <c r="O1317" s="31"/>
      <c r="P1317" s="31"/>
      <c r="Q1317" s="31"/>
      <c r="S1317" s="31"/>
      <c r="T1317" s="31"/>
      <c r="U1317" s="31"/>
      <c r="V1317" s="31"/>
      <c r="W1317" s="31"/>
      <c r="X1317" s="31"/>
      <c r="Y1317" s="31"/>
      <c r="Z1317" s="31"/>
      <c r="AA1317" s="31"/>
      <c r="AB1317" s="31"/>
      <c r="AC1317" s="31"/>
      <c r="AD1317" s="31"/>
      <c r="AE1317" s="31"/>
      <c r="AF1317" s="31"/>
      <c r="AG1317" s="31"/>
      <c r="AH1317" s="31"/>
      <c r="AI1317" s="31"/>
    </row>
    <row r="1318" spans="1:35">
      <c r="A1318" s="31"/>
      <c r="B1318" s="31"/>
      <c r="C1318" s="31"/>
      <c r="D1318" s="31"/>
      <c r="E1318" s="31"/>
      <c r="F1318" s="31"/>
      <c r="G1318" s="31"/>
      <c r="H1318" s="31"/>
      <c r="I1318" s="97"/>
      <c r="J1318" s="31"/>
      <c r="K1318" s="31"/>
      <c r="L1318" s="31"/>
      <c r="M1318" s="31"/>
      <c r="N1318" s="31"/>
      <c r="O1318" s="31"/>
      <c r="P1318" s="31"/>
      <c r="Q1318" s="31"/>
      <c r="S1318" s="31"/>
      <c r="T1318" s="31"/>
      <c r="U1318" s="31"/>
      <c r="V1318" s="31"/>
      <c r="W1318" s="31"/>
      <c r="X1318" s="31"/>
      <c r="Y1318" s="31"/>
      <c r="Z1318" s="31"/>
      <c r="AA1318" s="31"/>
      <c r="AB1318" s="31"/>
      <c r="AC1318" s="31"/>
      <c r="AD1318" s="31"/>
      <c r="AE1318" s="31"/>
      <c r="AF1318" s="31"/>
      <c r="AG1318" s="31"/>
      <c r="AH1318" s="31"/>
      <c r="AI1318" s="31"/>
    </row>
    <row r="1319" spans="1:35">
      <c r="A1319" s="31"/>
      <c r="B1319" s="31"/>
      <c r="C1319" s="31"/>
      <c r="D1319" s="31"/>
      <c r="E1319" s="31"/>
      <c r="F1319" s="31"/>
      <c r="G1319" s="31"/>
      <c r="H1319" s="31"/>
      <c r="I1319" s="97"/>
      <c r="J1319" s="31"/>
      <c r="K1319" s="31"/>
      <c r="L1319" s="31"/>
      <c r="M1319" s="31"/>
      <c r="N1319" s="31"/>
      <c r="O1319" s="31"/>
      <c r="P1319" s="31"/>
      <c r="Q1319" s="31"/>
      <c r="S1319" s="31"/>
      <c r="T1319" s="31"/>
      <c r="U1319" s="31"/>
      <c r="V1319" s="31"/>
      <c r="W1319" s="31"/>
      <c r="X1319" s="31"/>
      <c r="Y1319" s="31"/>
      <c r="Z1319" s="31"/>
      <c r="AA1319" s="31"/>
      <c r="AB1319" s="31"/>
      <c r="AC1319" s="31"/>
      <c r="AD1319" s="31"/>
      <c r="AE1319" s="31"/>
      <c r="AF1319" s="31"/>
      <c r="AG1319" s="31"/>
      <c r="AH1319" s="31"/>
      <c r="AI1319" s="31"/>
    </row>
    <row r="1320" spans="1:35">
      <c r="A1320" s="31"/>
      <c r="B1320" s="31"/>
      <c r="C1320" s="31"/>
      <c r="D1320" s="31"/>
      <c r="E1320" s="31"/>
      <c r="F1320" s="31"/>
      <c r="G1320" s="31"/>
      <c r="H1320" s="31"/>
      <c r="I1320" s="97"/>
      <c r="J1320" s="31"/>
      <c r="K1320" s="31"/>
      <c r="L1320" s="31"/>
      <c r="M1320" s="31"/>
      <c r="N1320" s="31"/>
      <c r="O1320" s="31"/>
      <c r="P1320" s="31"/>
      <c r="Q1320" s="31"/>
      <c r="S1320" s="31"/>
      <c r="T1320" s="31"/>
      <c r="U1320" s="31"/>
      <c r="V1320" s="31"/>
      <c r="W1320" s="31"/>
      <c r="X1320" s="31"/>
      <c r="Y1320" s="31"/>
      <c r="Z1320" s="31"/>
      <c r="AA1320" s="31"/>
      <c r="AB1320" s="31"/>
      <c r="AC1320" s="31"/>
      <c r="AD1320" s="31"/>
      <c r="AE1320" s="31"/>
      <c r="AF1320" s="31"/>
      <c r="AG1320" s="31"/>
      <c r="AH1320" s="31"/>
      <c r="AI1320" s="31"/>
    </row>
    <row r="1321" spans="1:35">
      <c r="A1321" s="31"/>
      <c r="B1321" s="31"/>
      <c r="C1321" s="31"/>
      <c r="D1321" s="31"/>
      <c r="E1321" s="31"/>
      <c r="F1321" s="31"/>
      <c r="G1321" s="31"/>
      <c r="H1321" s="31"/>
      <c r="I1321" s="97"/>
      <c r="J1321" s="31"/>
      <c r="K1321" s="31"/>
      <c r="L1321" s="31"/>
      <c r="M1321" s="31"/>
      <c r="N1321" s="31"/>
      <c r="O1321" s="31"/>
      <c r="P1321" s="31"/>
      <c r="Q1321" s="31"/>
      <c r="S1321" s="31"/>
      <c r="T1321" s="31"/>
      <c r="U1321" s="31"/>
      <c r="V1321" s="31"/>
      <c r="W1321" s="31"/>
      <c r="X1321" s="31"/>
      <c r="Y1321" s="31"/>
      <c r="Z1321" s="31"/>
      <c r="AA1321" s="31"/>
      <c r="AB1321" s="31"/>
      <c r="AC1321" s="31"/>
      <c r="AD1321" s="31"/>
      <c r="AE1321" s="31"/>
      <c r="AF1321" s="31"/>
      <c r="AG1321" s="31"/>
      <c r="AH1321" s="31"/>
      <c r="AI1321" s="31"/>
    </row>
    <row r="1322" spans="1:35">
      <c r="A1322" s="31"/>
      <c r="B1322" s="31"/>
      <c r="C1322" s="31"/>
      <c r="D1322" s="31"/>
      <c r="E1322" s="31"/>
      <c r="F1322" s="31"/>
      <c r="G1322" s="31"/>
      <c r="H1322" s="31"/>
      <c r="I1322" s="97"/>
      <c r="J1322" s="31"/>
      <c r="K1322" s="31"/>
      <c r="L1322" s="31"/>
      <c r="M1322" s="31"/>
      <c r="N1322" s="31"/>
      <c r="O1322" s="31"/>
      <c r="P1322" s="31"/>
      <c r="Q1322" s="31"/>
      <c r="S1322" s="31"/>
      <c r="T1322" s="31"/>
      <c r="U1322" s="31"/>
      <c r="V1322" s="31"/>
      <c r="W1322" s="31"/>
      <c r="X1322" s="31"/>
      <c r="Y1322" s="31"/>
      <c r="Z1322" s="31"/>
      <c r="AA1322" s="31"/>
      <c r="AB1322" s="31"/>
      <c r="AC1322" s="31"/>
      <c r="AD1322" s="31"/>
      <c r="AE1322" s="31"/>
      <c r="AF1322" s="31"/>
      <c r="AG1322" s="31"/>
      <c r="AH1322" s="31"/>
      <c r="AI1322" s="31"/>
    </row>
    <row r="1323" spans="1:35">
      <c r="A1323" s="31"/>
      <c r="B1323" s="31"/>
      <c r="C1323" s="31"/>
      <c r="D1323" s="31"/>
      <c r="E1323" s="31"/>
      <c r="F1323" s="31"/>
      <c r="G1323" s="31"/>
      <c r="H1323" s="31"/>
      <c r="I1323" s="97"/>
      <c r="J1323" s="31"/>
      <c r="K1323" s="31"/>
      <c r="L1323" s="31"/>
      <c r="M1323" s="31"/>
      <c r="N1323" s="31"/>
      <c r="O1323" s="31"/>
      <c r="P1323" s="31"/>
      <c r="Q1323" s="31"/>
      <c r="S1323" s="31"/>
      <c r="T1323" s="31"/>
      <c r="U1323" s="31"/>
      <c r="V1323" s="31"/>
      <c r="W1323" s="31"/>
      <c r="X1323" s="31"/>
      <c r="Y1323" s="31"/>
      <c r="Z1323" s="31"/>
      <c r="AA1323" s="31"/>
      <c r="AB1323" s="31"/>
      <c r="AC1323" s="31"/>
      <c r="AD1323" s="31"/>
      <c r="AE1323" s="31"/>
      <c r="AF1323" s="31"/>
      <c r="AG1323" s="31"/>
      <c r="AH1323" s="31"/>
      <c r="AI1323" s="31"/>
    </row>
    <row r="1324" spans="1:35">
      <c r="A1324" s="31"/>
      <c r="B1324" s="31"/>
      <c r="C1324" s="31"/>
      <c r="D1324" s="31"/>
      <c r="E1324" s="31"/>
      <c r="F1324" s="31"/>
      <c r="G1324" s="31"/>
      <c r="H1324" s="31"/>
      <c r="I1324" s="97"/>
      <c r="J1324" s="31"/>
      <c r="K1324" s="31"/>
      <c r="L1324" s="31"/>
      <c r="M1324" s="31"/>
      <c r="N1324" s="31"/>
      <c r="O1324" s="31"/>
      <c r="P1324" s="31"/>
      <c r="Q1324" s="31"/>
      <c r="S1324" s="31"/>
      <c r="T1324" s="31"/>
      <c r="U1324" s="31"/>
      <c r="V1324" s="31"/>
      <c r="W1324" s="31"/>
      <c r="X1324" s="31"/>
      <c r="Y1324" s="31"/>
      <c r="Z1324" s="31"/>
      <c r="AA1324" s="31"/>
      <c r="AB1324" s="31"/>
      <c r="AC1324" s="31"/>
      <c r="AD1324" s="31"/>
      <c r="AE1324" s="31"/>
      <c r="AF1324" s="31"/>
      <c r="AG1324" s="31"/>
      <c r="AH1324" s="31"/>
      <c r="AI1324" s="31"/>
    </row>
    <row r="1325" spans="1:35">
      <c r="A1325" s="31"/>
      <c r="B1325" s="31"/>
      <c r="C1325" s="31"/>
      <c r="D1325" s="31"/>
      <c r="E1325" s="31"/>
      <c r="F1325" s="31"/>
      <c r="G1325" s="31"/>
      <c r="H1325" s="31"/>
      <c r="I1325" s="97"/>
      <c r="J1325" s="31"/>
      <c r="K1325" s="31"/>
      <c r="L1325" s="31"/>
      <c r="M1325" s="31"/>
      <c r="N1325" s="31"/>
      <c r="O1325" s="31"/>
      <c r="P1325" s="31"/>
      <c r="Q1325" s="31"/>
      <c r="S1325" s="31"/>
      <c r="T1325" s="31"/>
      <c r="U1325" s="31"/>
      <c r="V1325" s="31"/>
      <c r="W1325" s="31"/>
      <c r="X1325" s="31"/>
      <c r="Y1325" s="31"/>
      <c r="Z1325" s="31"/>
      <c r="AA1325" s="31"/>
      <c r="AB1325" s="31"/>
      <c r="AC1325" s="31"/>
      <c r="AD1325" s="31"/>
      <c r="AE1325" s="31"/>
      <c r="AF1325" s="31"/>
      <c r="AG1325" s="31"/>
      <c r="AH1325" s="31"/>
      <c r="AI1325" s="31"/>
    </row>
    <row r="1326" spans="1:35">
      <c r="A1326" s="31"/>
      <c r="B1326" s="31"/>
      <c r="C1326" s="31"/>
      <c r="D1326" s="31"/>
      <c r="E1326" s="31"/>
      <c r="F1326" s="31"/>
      <c r="G1326" s="31"/>
      <c r="H1326" s="31"/>
      <c r="I1326" s="97"/>
      <c r="J1326" s="31"/>
      <c r="K1326" s="31"/>
      <c r="L1326" s="31"/>
      <c r="M1326" s="31"/>
      <c r="N1326" s="31"/>
      <c r="O1326" s="31"/>
      <c r="P1326" s="31"/>
      <c r="Q1326" s="31"/>
      <c r="S1326" s="31"/>
      <c r="T1326" s="31"/>
      <c r="U1326" s="31"/>
      <c r="V1326" s="31"/>
      <c r="W1326" s="31"/>
      <c r="X1326" s="31"/>
      <c r="Y1326" s="31"/>
      <c r="Z1326" s="31"/>
      <c r="AA1326" s="31"/>
      <c r="AB1326" s="31"/>
      <c r="AC1326" s="31"/>
      <c r="AD1326" s="31"/>
      <c r="AE1326" s="31"/>
      <c r="AF1326" s="31"/>
      <c r="AG1326" s="31"/>
      <c r="AH1326" s="31"/>
      <c r="AI1326" s="31"/>
    </row>
    <row r="1327" spans="1:35">
      <c r="A1327" s="31"/>
      <c r="B1327" s="31"/>
      <c r="C1327" s="31"/>
      <c r="D1327" s="31"/>
      <c r="E1327" s="31"/>
      <c r="F1327" s="31"/>
      <c r="G1327" s="31"/>
      <c r="H1327" s="31"/>
      <c r="I1327" s="97"/>
      <c r="J1327" s="31"/>
      <c r="K1327" s="31"/>
      <c r="L1327" s="31"/>
      <c r="M1327" s="31"/>
      <c r="N1327" s="31"/>
      <c r="O1327" s="31"/>
      <c r="P1327" s="31"/>
      <c r="Q1327" s="31"/>
      <c r="S1327" s="31"/>
      <c r="T1327" s="31"/>
      <c r="U1327" s="31"/>
      <c r="V1327" s="31"/>
      <c r="W1327" s="31"/>
      <c r="X1327" s="31"/>
      <c r="Y1327" s="31"/>
      <c r="Z1327" s="31"/>
      <c r="AA1327" s="31"/>
      <c r="AB1327" s="31"/>
      <c r="AC1327" s="31"/>
      <c r="AD1327" s="31"/>
      <c r="AE1327" s="31"/>
      <c r="AF1327" s="31"/>
      <c r="AG1327" s="31"/>
      <c r="AH1327" s="31"/>
      <c r="AI1327" s="31"/>
    </row>
    <row r="1328" spans="1:35">
      <c r="A1328" s="31"/>
      <c r="B1328" s="31"/>
      <c r="C1328" s="31"/>
      <c r="D1328" s="31"/>
      <c r="E1328" s="31"/>
      <c r="F1328" s="31"/>
      <c r="G1328" s="31"/>
      <c r="H1328" s="31"/>
      <c r="I1328" s="97"/>
      <c r="J1328" s="31"/>
      <c r="K1328" s="31"/>
      <c r="L1328" s="31"/>
      <c r="M1328" s="31"/>
      <c r="N1328" s="31"/>
      <c r="O1328" s="31"/>
      <c r="P1328" s="31"/>
      <c r="Q1328" s="31"/>
      <c r="S1328" s="31"/>
      <c r="T1328" s="31"/>
      <c r="U1328" s="31"/>
      <c r="V1328" s="31"/>
      <c r="W1328" s="31"/>
      <c r="X1328" s="31"/>
      <c r="Y1328" s="31"/>
      <c r="Z1328" s="31"/>
      <c r="AA1328" s="31"/>
      <c r="AB1328" s="31"/>
      <c r="AC1328" s="31"/>
      <c r="AD1328" s="31"/>
      <c r="AE1328" s="31"/>
      <c r="AF1328" s="31"/>
      <c r="AG1328" s="31"/>
      <c r="AH1328" s="31"/>
      <c r="AI1328" s="31"/>
    </row>
    <row r="1329" spans="1:35">
      <c r="A1329" s="31"/>
      <c r="B1329" s="31"/>
      <c r="C1329" s="31"/>
      <c r="D1329" s="31"/>
      <c r="E1329" s="31"/>
      <c r="F1329" s="31"/>
      <c r="G1329" s="31"/>
      <c r="H1329" s="31"/>
      <c r="I1329" s="97"/>
      <c r="J1329" s="31"/>
      <c r="K1329" s="31"/>
      <c r="L1329" s="31"/>
      <c r="M1329" s="31"/>
      <c r="N1329" s="31"/>
      <c r="O1329" s="31"/>
      <c r="P1329" s="31"/>
      <c r="Q1329" s="31"/>
      <c r="S1329" s="31"/>
      <c r="T1329" s="31"/>
      <c r="U1329" s="31"/>
      <c r="V1329" s="31"/>
      <c r="W1329" s="31"/>
      <c r="X1329" s="31"/>
      <c r="Y1329" s="31"/>
      <c r="Z1329" s="31"/>
      <c r="AA1329" s="31"/>
      <c r="AB1329" s="31"/>
      <c r="AC1329" s="31"/>
      <c r="AD1329" s="31"/>
      <c r="AE1329" s="31"/>
      <c r="AF1329" s="31"/>
      <c r="AG1329" s="31"/>
      <c r="AH1329" s="31"/>
      <c r="AI1329" s="31"/>
    </row>
    <row r="1330" spans="1:35">
      <c r="A1330" s="31"/>
      <c r="B1330" s="31"/>
      <c r="C1330" s="31"/>
      <c r="D1330" s="31"/>
      <c r="E1330" s="31"/>
      <c r="F1330" s="31"/>
      <c r="G1330" s="31"/>
      <c r="H1330" s="31"/>
      <c r="I1330" s="97"/>
      <c r="J1330" s="31"/>
      <c r="K1330" s="31"/>
      <c r="L1330" s="31"/>
      <c r="M1330" s="31"/>
      <c r="N1330" s="31"/>
      <c r="O1330" s="31"/>
      <c r="P1330" s="31"/>
      <c r="Q1330" s="31"/>
      <c r="S1330" s="31"/>
      <c r="T1330" s="31"/>
      <c r="U1330" s="31"/>
      <c r="V1330" s="31"/>
      <c r="W1330" s="31"/>
      <c r="X1330" s="31"/>
      <c r="Y1330" s="31"/>
      <c r="Z1330" s="31"/>
      <c r="AA1330" s="31"/>
      <c r="AB1330" s="31"/>
      <c r="AC1330" s="31"/>
      <c r="AD1330" s="31"/>
      <c r="AE1330" s="31"/>
      <c r="AF1330" s="31"/>
      <c r="AG1330" s="31"/>
      <c r="AH1330" s="31"/>
      <c r="AI1330" s="31"/>
    </row>
    <row r="1331" spans="1:35">
      <c r="A1331" s="31"/>
      <c r="B1331" s="31"/>
      <c r="C1331" s="31"/>
      <c r="D1331" s="31"/>
      <c r="E1331" s="31"/>
      <c r="F1331" s="31"/>
      <c r="G1331" s="31"/>
      <c r="H1331" s="31"/>
      <c r="I1331" s="97"/>
      <c r="J1331" s="31"/>
      <c r="K1331" s="31"/>
      <c r="L1331" s="31"/>
      <c r="M1331" s="31"/>
      <c r="N1331" s="31"/>
      <c r="O1331" s="31"/>
      <c r="P1331" s="31"/>
      <c r="Q1331" s="31"/>
      <c r="S1331" s="31"/>
      <c r="T1331" s="31"/>
      <c r="U1331" s="31"/>
      <c r="V1331" s="31"/>
      <c r="W1331" s="31"/>
      <c r="X1331" s="31"/>
      <c r="Y1331" s="31"/>
      <c r="Z1331" s="31"/>
      <c r="AA1331" s="31"/>
      <c r="AB1331" s="31"/>
      <c r="AC1331" s="31"/>
      <c r="AD1331" s="31"/>
      <c r="AE1331" s="31"/>
      <c r="AF1331" s="31"/>
      <c r="AG1331" s="31"/>
      <c r="AH1331" s="31"/>
      <c r="AI1331" s="31"/>
    </row>
    <row r="1332" spans="1:35">
      <c r="A1332" s="31"/>
      <c r="B1332" s="31"/>
      <c r="C1332" s="31"/>
      <c r="D1332" s="31"/>
      <c r="E1332" s="31"/>
      <c r="F1332" s="31"/>
      <c r="G1332" s="31"/>
      <c r="H1332" s="31"/>
      <c r="I1332" s="97"/>
      <c r="J1332" s="31"/>
      <c r="K1332" s="31"/>
      <c r="L1332" s="31"/>
      <c r="M1332" s="31"/>
      <c r="N1332" s="31"/>
      <c r="O1332" s="31"/>
      <c r="P1332" s="31"/>
      <c r="Q1332" s="31"/>
      <c r="S1332" s="31"/>
      <c r="T1332" s="31"/>
      <c r="U1332" s="31"/>
      <c r="V1332" s="31"/>
      <c r="W1332" s="31"/>
      <c r="X1332" s="31"/>
      <c r="Y1332" s="31"/>
      <c r="Z1332" s="31"/>
      <c r="AA1332" s="31"/>
      <c r="AB1332" s="31"/>
      <c r="AC1332" s="31"/>
      <c r="AD1332" s="31"/>
      <c r="AE1332" s="31"/>
      <c r="AF1332" s="31"/>
      <c r="AG1332" s="31"/>
      <c r="AH1332" s="31"/>
      <c r="AI1332" s="31"/>
    </row>
    <row r="1333" spans="1:35">
      <c r="A1333" s="31"/>
      <c r="B1333" s="31"/>
      <c r="C1333" s="31"/>
      <c r="D1333" s="31"/>
      <c r="E1333" s="31"/>
      <c r="F1333" s="31"/>
      <c r="G1333" s="31"/>
      <c r="H1333" s="31"/>
      <c r="I1333" s="97"/>
      <c r="J1333" s="31"/>
      <c r="K1333" s="31"/>
      <c r="L1333" s="31"/>
      <c r="M1333" s="31"/>
      <c r="N1333" s="31"/>
      <c r="O1333" s="31"/>
      <c r="P1333" s="31"/>
      <c r="Q1333" s="31"/>
      <c r="S1333" s="31"/>
      <c r="T1333" s="31"/>
      <c r="U1333" s="31"/>
      <c r="V1333" s="31"/>
      <c r="W1333" s="31"/>
      <c r="X1333" s="31"/>
      <c r="Y1333" s="31"/>
      <c r="Z1333" s="31"/>
      <c r="AA1333" s="31"/>
      <c r="AB1333" s="31"/>
      <c r="AC1333" s="31"/>
      <c r="AD1333" s="31"/>
      <c r="AE1333" s="31"/>
      <c r="AF1333" s="31"/>
      <c r="AG1333" s="31"/>
      <c r="AH1333" s="31"/>
      <c r="AI1333" s="31"/>
    </row>
    <row r="1334" spans="1:35">
      <c r="A1334" s="31"/>
      <c r="B1334" s="31"/>
      <c r="C1334" s="31"/>
      <c r="D1334" s="31"/>
      <c r="E1334" s="31"/>
      <c r="F1334" s="31"/>
      <c r="G1334" s="31"/>
      <c r="H1334" s="31"/>
      <c r="I1334" s="97"/>
      <c r="J1334" s="31"/>
      <c r="K1334" s="31"/>
      <c r="L1334" s="31"/>
      <c r="M1334" s="31"/>
      <c r="N1334" s="31"/>
      <c r="O1334" s="31"/>
      <c r="P1334" s="31"/>
      <c r="Q1334" s="31"/>
      <c r="S1334" s="31"/>
      <c r="T1334" s="31"/>
      <c r="U1334" s="31"/>
      <c r="V1334" s="31"/>
      <c r="W1334" s="31"/>
      <c r="X1334" s="31"/>
      <c r="Y1334" s="31"/>
      <c r="Z1334" s="31"/>
      <c r="AA1334" s="31"/>
      <c r="AB1334" s="31"/>
      <c r="AC1334" s="31"/>
      <c r="AD1334" s="31"/>
      <c r="AE1334" s="31"/>
      <c r="AF1334" s="31"/>
      <c r="AG1334" s="31"/>
      <c r="AH1334" s="31"/>
      <c r="AI1334" s="31"/>
    </row>
    <row r="1335" spans="1:35">
      <c r="A1335" s="31"/>
      <c r="B1335" s="31"/>
      <c r="C1335" s="31"/>
      <c r="D1335" s="31"/>
      <c r="E1335" s="31"/>
      <c r="F1335" s="31"/>
      <c r="G1335" s="31"/>
      <c r="H1335" s="31"/>
      <c r="I1335" s="97"/>
      <c r="J1335" s="31"/>
      <c r="K1335" s="31"/>
      <c r="L1335" s="31"/>
      <c r="M1335" s="31"/>
      <c r="N1335" s="31"/>
      <c r="O1335" s="31"/>
      <c r="P1335" s="31"/>
      <c r="Q1335" s="31"/>
      <c r="S1335" s="31"/>
      <c r="T1335" s="31"/>
      <c r="U1335" s="31"/>
      <c r="V1335" s="31"/>
      <c r="W1335" s="31"/>
      <c r="X1335" s="31"/>
      <c r="Y1335" s="31"/>
      <c r="Z1335" s="31"/>
      <c r="AA1335" s="31"/>
      <c r="AB1335" s="31"/>
      <c r="AC1335" s="31"/>
      <c r="AD1335" s="31"/>
      <c r="AE1335" s="31"/>
      <c r="AF1335" s="31"/>
      <c r="AG1335" s="31"/>
      <c r="AH1335" s="31"/>
      <c r="AI1335" s="31"/>
    </row>
    <row r="1336" spans="1:35">
      <c r="A1336" s="31"/>
      <c r="B1336" s="31"/>
      <c r="C1336" s="31"/>
      <c r="D1336" s="31"/>
      <c r="E1336" s="31"/>
      <c r="F1336" s="31"/>
      <c r="G1336" s="31"/>
      <c r="H1336" s="31"/>
      <c r="I1336" s="97"/>
      <c r="J1336" s="31"/>
      <c r="K1336" s="31"/>
      <c r="L1336" s="31"/>
      <c r="M1336" s="31"/>
      <c r="N1336" s="31"/>
      <c r="O1336" s="31"/>
      <c r="P1336" s="31"/>
      <c r="Q1336" s="31"/>
      <c r="S1336" s="31"/>
      <c r="T1336" s="31"/>
      <c r="U1336" s="31"/>
      <c r="V1336" s="31"/>
      <c r="W1336" s="31"/>
      <c r="X1336" s="31"/>
      <c r="Y1336" s="31"/>
      <c r="Z1336" s="31"/>
      <c r="AA1336" s="31"/>
      <c r="AB1336" s="31"/>
      <c r="AC1336" s="31"/>
      <c r="AD1336" s="31"/>
      <c r="AE1336" s="31"/>
      <c r="AF1336" s="31"/>
      <c r="AG1336" s="31"/>
      <c r="AH1336" s="31"/>
      <c r="AI1336" s="31"/>
    </row>
    <row r="1337" spans="1:35">
      <c r="A1337" s="31"/>
      <c r="B1337" s="31"/>
      <c r="C1337" s="31"/>
      <c r="D1337" s="31"/>
      <c r="E1337" s="31"/>
      <c r="F1337" s="31"/>
      <c r="G1337" s="31"/>
      <c r="H1337" s="31"/>
      <c r="I1337" s="97"/>
      <c r="J1337" s="31"/>
      <c r="K1337" s="31"/>
      <c r="L1337" s="31"/>
      <c r="M1337" s="31"/>
      <c r="N1337" s="31"/>
      <c r="O1337" s="31"/>
      <c r="P1337" s="31"/>
      <c r="Q1337" s="31"/>
      <c r="S1337" s="31"/>
      <c r="T1337" s="31"/>
      <c r="U1337" s="31"/>
      <c r="V1337" s="31"/>
      <c r="W1337" s="31"/>
      <c r="X1337" s="31"/>
      <c r="Y1337" s="31"/>
      <c r="Z1337" s="31"/>
      <c r="AA1337" s="31"/>
      <c r="AB1337" s="31"/>
      <c r="AC1337" s="31"/>
      <c r="AD1337" s="31"/>
      <c r="AE1337" s="31"/>
      <c r="AF1337" s="31"/>
      <c r="AG1337" s="31"/>
      <c r="AH1337" s="31"/>
      <c r="AI1337" s="31"/>
    </row>
    <row r="1338" spans="1:35">
      <c r="A1338" s="31"/>
      <c r="B1338" s="31"/>
      <c r="C1338" s="31"/>
      <c r="D1338" s="31"/>
      <c r="E1338" s="31"/>
      <c r="F1338" s="31"/>
      <c r="G1338" s="31"/>
      <c r="H1338" s="31"/>
      <c r="I1338" s="97"/>
      <c r="J1338" s="31"/>
      <c r="K1338" s="31"/>
      <c r="L1338" s="31"/>
      <c r="M1338" s="31"/>
      <c r="N1338" s="31"/>
      <c r="O1338" s="31"/>
      <c r="P1338" s="31"/>
      <c r="Q1338" s="31"/>
      <c r="S1338" s="31"/>
      <c r="T1338" s="31"/>
      <c r="U1338" s="31"/>
      <c r="V1338" s="31"/>
      <c r="W1338" s="31"/>
      <c r="X1338" s="31"/>
      <c r="Y1338" s="31"/>
      <c r="Z1338" s="31"/>
      <c r="AA1338" s="31"/>
      <c r="AB1338" s="31"/>
      <c r="AC1338" s="31"/>
      <c r="AD1338" s="31"/>
      <c r="AE1338" s="31"/>
      <c r="AF1338" s="31"/>
      <c r="AG1338" s="31"/>
      <c r="AH1338" s="31"/>
      <c r="AI1338" s="31"/>
    </row>
    <row r="1339" spans="1:35">
      <c r="A1339" s="31"/>
      <c r="B1339" s="31"/>
      <c r="C1339" s="31"/>
      <c r="D1339" s="31"/>
      <c r="E1339" s="31"/>
      <c r="F1339" s="31"/>
      <c r="G1339" s="31"/>
      <c r="H1339" s="31"/>
      <c r="I1339" s="97"/>
      <c r="J1339" s="31"/>
      <c r="K1339" s="31"/>
      <c r="L1339" s="31"/>
      <c r="M1339" s="31"/>
      <c r="N1339" s="31"/>
      <c r="O1339" s="31"/>
      <c r="P1339" s="31"/>
      <c r="Q1339" s="31"/>
      <c r="S1339" s="31"/>
      <c r="T1339" s="31"/>
      <c r="U1339" s="31"/>
      <c r="V1339" s="31"/>
      <c r="W1339" s="31"/>
      <c r="X1339" s="31"/>
      <c r="Y1339" s="31"/>
      <c r="Z1339" s="31"/>
      <c r="AA1339" s="31"/>
      <c r="AB1339" s="31"/>
      <c r="AC1339" s="31"/>
      <c r="AD1339" s="31"/>
      <c r="AE1339" s="31"/>
      <c r="AF1339" s="31"/>
      <c r="AG1339" s="31"/>
      <c r="AH1339" s="31"/>
      <c r="AI1339" s="31"/>
    </row>
    <row r="1340" spans="1:35">
      <c r="A1340" s="31"/>
      <c r="B1340" s="31"/>
      <c r="C1340" s="31"/>
      <c r="D1340" s="31"/>
      <c r="E1340" s="31"/>
      <c r="F1340" s="31"/>
      <c r="G1340" s="31"/>
      <c r="H1340" s="31"/>
      <c r="I1340" s="97"/>
      <c r="J1340" s="31"/>
      <c r="K1340" s="31"/>
      <c r="L1340" s="31"/>
      <c r="M1340" s="31"/>
      <c r="N1340" s="31"/>
      <c r="O1340" s="31"/>
      <c r="P1340" s="31"/>
      <c r="Q1340" s="31"/>
      <c r="S1340" s="31"/>
      <c r="T1340" s="31"/>
      <c r="U1340" s="31"/>
      <c r="V1340" s="31"/>
      <c r="W1340" s="31"/>
      <c r="X1340" s="31"/>
      <c r="Y1340" s="31"/>
      <c r="Z1340" s="31"/>
      <c r="AA1340" s="31"/>
      <c r="AB1340" s="31"/>
      <c r="AC1340" s="31"/>
      <c r="AD1340" s="31"/>
      <c r="AE1340" s="31"/>
      <c r="AF1340" s="31"/>
      <c r="AG1340" s="31"/>
      <c r="AH1340" s="31"/>
      <c r="AI1340" s="31"/>
    </row>
    <row r="1341" spans="1:35">
      <c r="A1341" s="31"/>
      <c r="B1341" s="31"/>
      <c r="C1341" s="31"/>
      <c r="D1341" s="31"/>
      <c r="E1341" s="31"/>
      <c r="F1341" s="31"/>
      <c r="G1341" s="31"/>
      <c r="H1341" s="31"/>
      <c r="I1341" s="97"/>
      <c r="J1341" s="31"/>
      <c r="K1341" s="31"/>
      <c r="L1341" s="31"/>
      <c r="M1341" s="31"/>
      <c r="N1341" s="31"/>
      <c r="O1341" s="31"/>
      <c r="P1341" s="31"/>
      <c r="Q1341" s="31"/>
      <c r="S1341" s="31"/>
      <c r="T1341" s="31"/>
      <c r="U1341" s="31"/>
      <c r="V1341" s="31"/>
      <c r="W1341" s="31"/>
      <c r="X1341" s="31"/>
      <c r="Y1341" s="31"/>
      <c r="Z1341" s="31"/>
      <c r="AA1341" s="31"/>
      <c r="AB1341" s="31"/>
      <c r="AC1341" s="31"/>
      <c r="AD1341" s="31"/>
      <c r="AE1341" s="31"/>
      <c r="AF1341" s="31"/>
      <c r="AG1341" s="31"/>
      <c r="AH1341" s="31"/>
      <c r="AI1341" s="31"/>
    </row>
    <row r="1342" spans="1:35">
      <c r="A1342" s="31"/>
      <c r="B1342" s="31"/>
      <c r="C1342" s="31"/>
      <c r="D1342" s="31"/>
      <c r="E1342" s="31"/>
      <c r="F1342" s="31"/>
      <c r="G1342" s="31"/>
      <c r="H1342" s="31"/>
      <c r="I1342" s="97"/>
      <c r="J1342" s="31"/>
      <c r="K1342" s="31"/>
      <c r="L1342" s="31"/>
      <c r="M1342" s="31"/>
      <c r="N1342" s="31"/>
      <c r="O1342" s="31"/>
      <c r="P1342" s="31"/>
      <c r="Q1342" s="31"/>
      <c r="S1342" s="31"/>
      <c r="T1342" s="31"/>
      <c r="U1342" s="31"/>
      <c r="V1342" s="31"/>
      <c r="W1342" s="31"/>
      <c r="X1342" s="31"/>
      <c r="Y1342" s="31"/>
      <c r="Z1342" s="31"/>
      <c r="AA1342" s="31"/>
      <c r="AB1342" s="31"/>
      <c r="AC1342" s="31"/>
      <c r="AD1342" s="31"/>
      <c r="AE1342" s="31"/>
      <c r="AF1342" s="31"/>
      <c r="AG1342" s="31"/>
      <c r="AH1342" s="31"/>
      <c r="AI1342" s="31"/>
    </row>
    <row r="1343" spans="1:35">
      <c r="A1343" s="31"/>
      <c r="B1343" s="31"/>
      <c r="C1343" s="31"/>
      <c r="D1343" s="31"/>
      <c r="E1343" s="31"/>
      <c r="F1343" s="31"/>
      <c r="G1343" s="31"/>
      <c r="H1343" s="31"/>
      <c r="I1343" s="97"/>
      <c r="J1343" s="31"/>
      <c r="K1343" s="31"/>
      <c r="L1343" s="31"/>
      <c r="M1343" s="31"/>
      <c r="N1343" s="31"/>
      <c r="O1343" s="31"/>
      <c r="P1343" s="31"/>
      <c r="Q1343" s="31"/>
      <c r="S1343" s="31"/>
      <c r="T1343" s="31"/>
      <c r="U1343" s="31"/>
      <c r="V1343" s="31"/>
      <c r="W1343" s="31"/>
      <c r="X1343" s="31"/>
      <c r="Y1343" s="31"/>
      <c r="Z1343" s="31"/>
      <c r="AA1343" s="31"/>
      <c r="AB1343" s="31"/>
      <c r="AC1343" s="31"/>
      <c r="AD1343" s="31"/>
      <c r="AE1343" s="31"/>
      <c r="AF1343" s="31"/>
      <c r="AG1343" s="31"/>
      <c r="AH1343" s="31"/>
      <c r="AI1343" s="31"/>
    </row>
    <row r="1344" spans="1:35">
      <c r="A1344" s="31"/>
      <c r="B1344" s="31"/>
      <c r="C1344" s="31"/>
      <c r="D1344" s="31"/>
      <c r="E1344" s="31"/>
      <c r="F1344" s="31"/>
      <c r="G1344" s="31"/>
      <c r="H1344" s="31"/>
      <c r="I1344" s="97"/>
      <c r="J1344" s="31"/>
      <c r="K1344" s="31"/>
      <c r="L1344" s="31"/>
      <c r="M1344" s="31"/>
      <c r="N1344" s="31"/>
      <c r="O1344" s="31"/>
      <c r="P1344" s="31"/>
      <c r="Q1344" s="31"/>
      <c r="S1344" s="31"/>
      <c r="T1344" s="31"/>
      <c r="U1344" s="31"/>
      <c r="V1344" s="31"/>
      <c r="W1344" s="31"/>
      <c r="X1344" s="31"/>
      <c r="Y1344" s="31"/>
      <c r="Z1344" s="31"/>
      <c r="AA1344" s="31"/>
      <c r="AB1344" s="31"/>
      <c r="AC1344" s="31"/>
      <c r="AD1344" s="31"/>
      <c r="AE1344" s="31"/>
      <c r="AF1344" s="31"/>
      <c r="AG1344" s="31"/>
      <c r="AH1344" s="31"/>
      <c r="AI1344" s="31"/>
    </row>
    <row r="1345" spans="1:35">
      <c r="A1345" s="31"/>
      <c r="B1345" s="31"/>
      <c r="C1345" s="31"/>
      <c r="D1345" s="31"/>
      <c r="E1345" s="31"/>
      <c r="F1345" s="31"/>
      <c r="G1345" s="31"/>
      <c r="H1345" s="31"/>
      <c r="I1345" s="97"/>
      <c r="J1345" s="31"/>
      <c r="K1345" s="31"/>
      <c r="L1345" s="31"/>
      <c r="M1345" s="31"/>
      <c r="N1345" s="31"/>
      <c r="O1345" s="31"/>
      <c r="P1345" s="31"/>
      <c r="Q1345" s="31"/>
      <c r="S1345" s="31"/>
      <c r="T1345" s="31"/>
      <c r="U1345" s="31"/>
      <c r="V1345" s="31"/>
      <c r="W1345" s="31"/>
      <c r="X1345" s="31"/>
      <c r="Y1345" s="31"/>
      <c r="Z1345" s="31"/>
      <c r="AA1345" s="31"/>
      <c r="AB1345" s="31"/>
      <c r="AC1345" s="31"/>
      <c r="AD1345" s="31"/>
      <c r="AE1345" s="31"/>
      <c r="AF1345" s="31"/>
      <c r="AG1345" s="31"/>
      <c r="AH1345" s="31"/>
      <c r="AI1345" s="31"/>
    </row>
    <row r="1346" spans="1:35">
      <c r="A1346" s="31"/>
      <c r="B1346" s="31"/>
      <c r="C1346" s="31"/>
      <c r="D1346" s="31"/>
      <c r="E1346" s="31"/>
      <c r="F1346" s="31"/>
      <c r="G1346" s="31"/>
      <c r="H1346" s="31"/>
      <c r="I1346" s="97"/>
      <c r="J1346" s="31"/>
      <c r="K1346" s="31"/>
      <c r="L1346" s="31"/>
      <c r="M1346" s="31"/>
      <c r="N1346" s="31"/>
      <c r="O1346" s="31"/>
      <c r="P1346" s="31"/>
      <c r="Q1346" s="31"/>
      <c r="S1346" s="31"/>
      <c r="T1346" s="31"/>
      <c r="U1346" s="31"/>
      <c r="V1346" s="31"/>
      <c r="W1346" s="31"/>
      <c r="X1346" s="31"/>
      <c r="Y1346" s="31"/>
      <c r="Z1346" s="31"/>
      <c r="AA1346" s="31"/>
      <c r="AB1346" s="31"/>
      <c r="AC1346" s="31"/>
      <c r="AD1346" s="31"/>
      <c r="AE1346" s="31"/>
      <c r="AF1346" s="31"/>
      <c r="AG1346" s="31"/>
      <c r="AH1346" s="31"/>
      <c r="AI1346" s="31"/>
    </row>
    <row r="1347" spans="1:35">
      <c r="A1347" s="31"/>
      <c r="B1347" s="31"/>
      <c r="C1347" s="31"/>
      <c r="D1347" s="31"/>
      <c r="E1347" s="31"/>
      <c r="F1347" s="31"/>
      <c r="G1347" s="31"/>
      <c r="H1347" s="31"/>
      <c r="I1347" s="97"/>
      <c r="J1347" s="31"/>
      <c r="K1347" s="31"/>
      <c r="L1347" s="31"/>
      <c r="M1347" s="31"/>
      <c r="N1347" s="31"/>
      <c r="O1347" s="31"/>
      <c r="P1347" s="31"/>
      <c r="Q1347" s="31"/>
      <c r="S1347" s="31"/>
      <c r="T1347" s="31"/>
      <c r="U1347" s="31"/>
      <c r="V1347" s="31"/>
      <c r="W1347" s="31"/>
      <c r="X1347" s="31"/>
      <c r="Y1347" s="31"/>
      <c r="Z1347" s="31"/>
      <c r="AA1347" s="31"/>
      <c r="AB1347" s="31"/>
      <c r="AC1347" s="31"/>
      <c r="AD1347" s="31"/>
      <c r="AE1347" s="31"/>
      <c r="AF1347" s="31"/>
      <c r="AG1347" s="31"/>
      <c r="AH1347" s="31"/>
      <c r="AI1347" s="31"/>
    </row>
    <row r="1348" spans="1:35">
      <c r="A1348" s="31"/>
      <c r="B1348" s="31"/>
      <c r="C1348" s="31"/>
      <c r="D1348" s="31"/>
      <c r="E1348" s="31"/>
      <c r="F1348" s="31"/>
      <c r="G1348" s="31"/>
      <c r="H1348" s="31"/>
      <c r="I1348" s="97"/>
      <c r="J1348" s="31"/>
      <c r="K1348" s="31"/>
      <c r="L1348" s="31"/>
      <c r="M1348" s="31"/>
      <c r="N1348" s="31"/>
      <c r="O1348" s="31"/>
      <c r="P1348" s="31"/>
      <c r="Q1348" s="31"/>
      <c r="S1348" s="31"/>
      <c r="T1348" s="31"/>
      <c r="U1348" s="31"/>
      <c r="V1348" s="31"/>
      <c r="W1348" s="31"/>
      <c r="X1348" s="31"/>
      <c r="Y1348" s="31"/>
      <c r="Z1348" s="31"/>
      <c r="AA1348" s="31"/>
      <c r="AB1348" s="31"/>
      <c r="AC1348" s="31"/>
      <c r="AD1348" s="31"/>
      <c r="AE1348" s="31"/>
      <c r="AF1348" s="31"/>
      <c r="AG1348" s="31"/>
      <c r="AH1348" s="31"/>
      <c r="AI1348" s="31"/>
    </row>
    <row r="1349" spans="1:35">
      <c r="A1349" s="31"/>
      <c r="B1349" s="31"/>
      <c r="C1349" s="31"/>
      <c r="D1349" s="31"/>
      <c r="E1349" s="31"/>
      <c r="F1349" s="31"/>
      <c r="G1349" s="31"/>
      <c r="H1349" s="31"/>
      <c r="I1349" s="97"/>
      <c r="J1349" s="31"/>
      <c r="K1349" s="31"/>
      <c r="L1349" s="31"/>
      <c r="M1349" s="31"/>
      <c r="N1349" s="31"/>
      <c r="O1349" s="31"/>
      <c r="P1349" s="31"/>
      <c r="Q1349" s="31"/>
      <c r="S1349" s="31"/>
      <c r="T1349" s="31"/>
      <c r="U1349" s="31"/>
      <c r="V1349" s="31"/>
      <c r="W1349" s="31"/>
      <c r="X1349" s="31"/>
      <c r="Y1349" s="31"/>
      <c r="Z1349" s="31"/>
      <c r="AA1349" s="31"/>
      <c r="AB1349" s="31"/>
      <c r="AC1349" s="31"/>
      <c r="AD1349" s="31"/>
      <c r="AE1349" s="31"/>
      <c r="AF1349" s="31"/>
      <c r="AG1349" s="31"/>
      <c r="AH1349" s="31"/>
      <c r="AI1349" s="31"/>
    </row>
    <row r="1350" spans="1:35">
      <c r="A1350" s="31"/>
      <c r="B1350" s="31"/>
      <c r="C1350" s="31"/>
      <c r="D1350" s="31"/>
      <c r="E1350" s="31"/>
      <c r="F1350" s="31"/>
      <c r="G1350" s="31"/>
      <c r="H1350" s="31"/>
      <c r="I1350" s="97"/>
      <c r="J1350" s="31"/>
      <c r="K1350" s="31"/>
      <c r="L1350" s="31"/>
      <c r="M1350" s="31"/>
      <c r="N1350" s="31"/>
      <c r="O1350" s="31"/>
      <c r="P1350" s="31"/>
      <c r="Q1350" s="31"/>
      <c r="S1350" s="31"/>
      <c r="T1350" s="31"/>
      <c r="U1350" s="31"/>
      <c r="V1350" s="31"/>
      <c r="W1350" s="31"/>
      <c r="X1350" s="31"/>
      <c r="Y1350" s="31"/>
      <c r="Z1350" s="31"/>
      <c r="AA1350" s="31"/>
      <c r="AB1350" s="31"/>
      <c r="AC1350" s="31"/>
      <c r="AD1350" s="31"/>
      <c r="AE1350" s="31"/>
      <c r="AF1350" s="31"/>
      <c r="AG1350" s="31"/>
      <c r="AH1350" s="31"/>
      <c r="AI1350" s="31"/>
    </row>
    <row r="1351" spans="1:35">
      <c r="A1351" s="31"/>
      <c r="B1351" s="31"/>
      <c r="C1351" s="31"/>
      <c r="D1351" s="31"/>
      <c r="E1351" s="31"/>
      <c r="F1351" s="31"/>
      <c r="G1351" s="31"/>
      <c r="H1351" s="31"/>
      <c r="I1351" s="97"/>
      <c r="J1351" s="31"/>
      <c r="K1351" s="31"/>
      <c r="L1351" s="31"/>
      <c r="M1351" s="31"/>
      <c r="N1351" s="31"/>
      <c r="O1351" s="31"/>
      <c r="P1351" s="31"/>
      <c r="Q1351" s="31"/>
      <c r="S1351" s="31"/>
      <c r="T1351" s="31"/>
      <c r="U1351" s="31"/>
      <c r="V1351" s="31"/>
      <c r="W1351" s="31"/>
      <c r="X1351" s="31"/>
      <c r="Y1351" s="31"/>
      <c r="Z1351" s="31"/>
      <c r="AA1351" s="31"/>
      <c r="AB1351" s="31"/>
      <c r="AC1351" s="31"/>
      <c r="AD1351" s="31"/>
      <c r="AE1351" s="31"/>
      <c r="AF1351" s="31"/>
      <c r="AG1351" s="31"/>
      <c r="AH1351" s="31"/>
      <c r="AI1351" s="31"/>
    </row>
    <row r="1352" spans="1:35">
      <c r="A1352" s="31"/>
      <c r="B1352" s="31"/>
      <c r="C1352" s="31"/>
      <c r="D1352" s="31"/>
      <c r="E1352" s="31"/>
      <c r="F1352" s="31"/>
      <c r="G1352" s="31"/>
      <c r="H1352" s="31"/>
      <c r="I1352" s="97"/>
      <c r="J1352" s="31"/>
      <c r="K1352" s="31"/>
      <c r="L1352" s="31"/>
      <c r="M1352" s="31"/>
      <c r="N1352" s="31"/>
      <c r="O1352" s="31"/>
      <c r="P1352" s="31"/>
      <c r="Q1352" s="31"/>
      <c r="S1352" s="31"/>
      <c r="T1352" s="31"/>
      <c r="U1352" s="31"/>
      <c r="V1352" s="31"/>
      <c r="W1352" s="31"/>
      <c r="X1352" s="31"/>
      <c r="Y1352" s="31"/>
      <c r="Z1352" s="31"/>
      <c r="AA1352" s="31"/>
      <c r="AB1352" s="31"/>
      <c r="AC1352" s="31"/>
      <c r="AD1352" s="31"/>
      <c r="AE1352" s="31"/>
      <c r="AF1352" s="31"/>
      <c r="AG1352" s="31"/>
      <c r="AH1352" s="31"/>
      <c r="AI1352" s="31"/>
    </row>
    <row r="1353" spans="1:35">
      <c r="A1353" s="31"/>
      <c r="B1353" s="31"/>
      <c r="C1353" s="31"/>
      <c r="D1353" s="31"/>
      <c r="E1353" s="31"/>
      <c r="F1353" s="31"/>
      <c r="G1353" s="31"/>
      <c r="H1353" s="31"/>
      <c r="I1353" s="97"/>
      <c r="J1353" s="31"/>
      <c r="K1353" s="31"/>
      <c r="L1353" s="31"/>
      <c r="M1353" s="31"/>
      <c r="N1353" s="31"/>
      <c r="O1353" s="31"/>
      <c r="P1353" s="31"/>
      <c r="Q1353" s="31"/>
      <c r="S1353" s="31"/>
      <c r="T1353" s="31"/>
      <c r="U1353" s="31"/>
      <c r="V1353" s="31"/>
      <c r="W1353" s="31"/>
      <c r="X1353" s="31"/>
      <c r="Y1353" s="31"/>
      <c r="Z1353" s="31"/>
      <c r="AA1353" s="31"/>
      <c r="AB1353" s="31"/>
      <c r="AC1353" s="31"/>
      <c r="AD1353" s="31"/>
      <c r="AE1353" s="31"/>
      <c r="AF1353" s="31"/>
      <c r="AG1353" s="31"/>
      <c r="AH1353" s="31"/>
      <c r="AI1353" s="31"/>
    </row>
    <row r="1354" spans="1:35">
      <c r="A1354" s="31"/>
      <c r="B1354" s="31"/>
      <c r="C1354" s="31"/>
      <c r="D1354" s="31"/>
      <c r="E1354" s="31"/>
      <c r="F1354" s="31"/>
      <c r="G1354" s="31"/>
      <c r="H1354" s="31"/>
      <c r="I1354" s="97"/>
      <c r="J1354" s="31"/>
      <c r="K1354" s="31"/>
      <c r="L1354" s="31"/>
      <c r="M1354" s="31"/>
      <c r="N1354" s="31"/>
      <c r="O1354" s="31"/>
      <c r="P1354" s="31"/>
      <c r="Q1354" s="31"/>
      <c r="S1354" s="31"/>
      <c r="T1354" s="31"/>
      <c r="U1354" s="31"/>
      <c r="V1354" s="31"/>
      <c r="W1354" s="31"/>
      <c r="X1354" s="31"/>
      <c r="Y1354" s="31"/>
      <c r="Z1354" s="31"/>
      <c r="AA1354" s="31"/>
      <c r="AB1354" s="31"/>
      <c r="AC1354" s="31"/>
      <c r="AD1354" s="31"/>
      <c r="AE1354" s="31"/>
      <c r="AF1354" s="31"/>
      <c r="AG1354" s="31"/>
      <c r="AH1354" s="31"/>
      <c r="AI1354" s="31"/>
    </row>
    <row r="1355" spans="1:35">
      <c r="A1355" s="31"/>
      <c r="B1355" s="31"/>
      <c r="C1355" s="31"/>
      <c r="D1355" s="31"/>
      <c r="E1355" s="31"/>
      <c r="F1355" s="31"/>
      <c r="G1355" s="31"/>
      <c r="H1355" s="31"/>
      <c r="I1355" s="97"/>
      <c r="J1355" s="31"/>
      <c r="K1355" s="31"/>
      <c r="L1355" s="31"/>
      <c r="M1355" s="31"/>
      <c r="N1355" s="31"/>
      <c r="O1355" s="31"/>
      <c r="P1355" s="31"/>
      <c r="Q1355" s="31"/>
      <c r="S1355" s="31"/>
      <c r="T1355" s="31"/>
      <c r="U1355" s="31"/>
      <c r="V1355" s="31"/>
      <c r="W1355" s="31"/>
      <c r="X1355" s="31"/>
      <c r="Y1355" s="31"/>
      <c r="Z1355" s="31"/>
      <c r="AA1355" s="31"/>
      <c r="AB1355" s="31"/>
      <c r="AC1355" s="31"/>
      <c r="AD1355" s="31"/>
      <c r="AE1355" s="31"/>
      <c r="AF1355" s="31"/>
      <c r="AG1355" s="31"/>
      <c r="AH1355" s="31"/>
      <c r="AI1355" s="31"/>
    </row>
    <row r="1356" spans="1:35">
      <c r="A1356" s="31"/>
      <c r="B1356" s="31"/>
      <c r="C1356" s="31"/>
      <c r="D1356" s="31"/>
      <c r="E1356" s="31"/>
      <c r="F1356" s="31"/>
      <c r="G1356" s="31"/>
      <c r="H1356" s="31"/>
      <c r="I1356" s="97"/>
      <c r="J1356" s="31"/>
      <c r="K1356" s="31"/>
      <c r="L1356" s="31"/>
      <c r="M1356" s="31"/>
      <c r="N1356" s="31"/>
      <c r="O1356" s="31"/>
      <c r="P1356" s="31"/>
      <c r="Q1356" s="31"/>
      <c r="S1356" s="31"/>
      <c r="T1356" s="31"/>
      <c r="U1356" s="31"/>
      <c r="V1356" s="31"/>
      <c r="W1356" s="31"/>
      <c r="X1356" s="31"/>
      <c r="Y1356" s="31"/>
      <c r="Z1356" s="31"/>
      <c r="AA1356" s="31"/>
      <c r="AB1356" s="31"/>
      <c r="AC1356" s="31"/>
      <c r="AD1356" s="31"/>
      <c r="AE1356" s="31"/>
      <c r="AF1356" s="31"/>
      <c r="AG1356" s="31"/>
      <c r="AH1356" s="31"/>
      <c r="AI1356" s="31"/>
    </row>
    <row r="1357" spans="1:35">
      <c r="A1357" s="31"/>
      <c r="B1357" s="31"/>
      <c r="C1357" s="31"/>
      <c r="D1357" s="31"/>
      <c r="E1357" s="31"/>
      <c r="F1357" s="31"/>
      <c r="G1357" s="31"/>
      <c r="H1357" s="31"/>
      <c r="I1357" s="97"/>
      <c r="J1357" s="31"/>
      <c r="K1357" s="31"/>
      <c r="L1357" s="31"/>
      <c r="M1357" s="31"/>
      <c r="N1357" s="31"/>
      <c r="O1357" s="31"/>
      <c r="P1357" s="31"/>
      <c r="Q1357" s="31"/>
      <c r="S1357" s="31"/>
      <c r="T1357" s="31"/>
      <c r="U1357" s="31"/>
      <c r="V1357" s="31"/>
      <c r="W1357" s="31"/>
      <c r="X1357" s="31"/>
      <c r="Y1357" s="31"/>
      <c r="Z1357" s="31"/>
      <c r="AA1357" s="31"/>
      <c r="AB1357" s="31"/>
      <c r="AC1357" s="31"/>
      <c r="AD1357" s="31"/>
      <c r="AE1357" s="31"/>
      <c r="AF1357" s="31"/>
      <c r="AG1357" s="31"/>
      <c r="AH1357" s="31"/>
      <c r="AI1357" s="31"/>
    </row>
    <row r="1358" spans="1:35">
      <c r="A1358" s="31"/>
      <c r="B1358" s="31"/>
      <c r="C1358" s="31"/>
      <c r="D1358" s="31"/>
      <c r="E1358" s="31"/>
      <c r="F1358" s="31"/>
      <c r="G1358" s="31"/>
      <c r="H1358" s="31"/>
      <c r="I1358" s="97"/>
      <c r="J1358" s="31"/>
      <c r="K1358" s="31"/>
      <c r="L1358" s="31"/>
      <c r="M1358" s="31"/>
      <c r="N1358" s="31"/>
      <c r="O1358" s="31"/>
      <c r="P1358" s="31"/>
      <c r="Q1358" s="31"/>
      <c r="S1358" s="31"/>
      <c r="T1358" s="31"/>
      <c r="U1358" s="31"/>
      <c r="V1358" s="31"/>
      <c r="W1358" s="31"/>
      <c r="X1358" s="31"/>
      <c r="Y1358" s="31"/>
      <c r="Z1358" s="31"/>
      <c r="AA1358" s="31"/>
      <c r="AB1358" s="31"/>
      <c r="AC1358" s="31"/>
      <c r="AD1358" s="31"/>
      <c r="AE1358" s="31"/>
      <c r="AF1358" s="31"/>
      <c r="AG1358" s="31"/>
      <c r="AH1358" s="31"/>
      <c r="AI1358" s="31"/>
    </row>
    <row r="1359" spans="1:35">
      <c r="A1359" s="31"/>
      <c r="B1359" s="31"/>
      <c r="C1359" s="31"/>
      <c r="D1359" s="31"/>
      <c r="E1359" s="31"/>
      <c r="F1359" s="31"/>
      <c r="G1359" s="31"/>
      <c r="H1359" s="31"/>
      <c r="I1359" s="97"/>
      <c r="J1359" s="31"/>
      <c r="K1359" s="31"/>
      <c r="L1359" s="31"/>
      <c r="M1359" s="31"/>
      <c r="N1359" s="31"/>
      <c r="O1359" s="31"/>
      <c r="P1359" s="31"/>
      <c r="Q1359" s="31"/>
      <c r="S1359" s="31"/>
      <c r="T1359" s="31"/>
      <c r="U1359" s="31"/>
      <c r="V1359" s="31"/>
      <c r="W1359" s="31"/>
      <c r="X1359" s="31"/>
      <c r="Y1359" s="31"/>
      <c r="Z1359" s="31"/>
      <c r="AA1359" s="31"/>
      <c r="AB1359" s="31"/>
      <c r="AC1359" s="31"/>
      <c r="AD1359" s="31"/>
      <c r="AE1359" s="31"/>
      <c r="AF1359" s="31"/>
      <c r="AG1359" s="31"/>
      <c r="AH1359" s="31"/>
      <c r="AI1359" s="31"/>
    </row>
    <row r="1360" spans="1:35">
      <c r="A1360" s="31"/>
      <c r="B1360" s="31"/>
      <c r="C1360" s="31"/>
      <c r="D1360" s="31"/>
      <c r="E1360" s="31"/>
      <c r="F1360" s="31"/>
      <c r="G1360" s="31"/>
      <c r="H1360" s="31"/>
      <c r="I1360" s="97"/>
      <c r="J1360" s="31"/>
      <c r="K1360" s="31"/>
      <c r="L1360" s="31"/>
      <c r="M1360" s="31"/>
      <c r="N1360" s="31"/>
      <c r="O1360" s="31"/>
      <c r="P1360" s="31"/>
      <c r="Q1360" s="31"/>
      <c r="S1360" s="31"/>
      <c r="T1360" s="31"/>
      <c r="U1360" s="31"/>
      <c r="V1360" s="31"/>
      <c r="W1360" s="31"/>
      <c r="X1360" s="31"/>
      <c r="Y1360" s="31"/>
      <c r="Z1360" s="31"/>
      <c r="AA1360" s="31"/>
      <c r="AB1360" s="31"/>
      <c r="AC1360" s="31"/>
      <c r="AD1360" s="31"/>
      <c r="AE1360" s="31"/>
      <c r="AF1360" s="31"/>
      <c r="AG1360" s="31"/>
      <c r="AH1360" s="31"/>
      <c r="AI1360" s="31"/>
    </row>
    <row r="1361" spans="1:35">
      <c r="A1361" s="31"/>
      <c r="B1361" s="31"/>
      <c r="C1361" s="31"/>
      <c r="D1361" s="31"/>
      <c r="E1361" s="31"/>
      <c r="F1361" s="31"/>
      <c r="G1361" s="31"/>
      <c r="H1361" s="31"/>
      <c r="I1361" s="97"/>
      <c r="J1361" s="31"/>
      <c r="K1361" s="31"/>
      <c r="L1361" s="31"/>
      <c r="M1361" s="31"/>
      <c r="N1361" s="31"/>
      <c r="O1361" s="31"/>
      <c r="P1361" s="31"/>
      <c r="Q1361" s="31"/>
      <c r="S1361" s="31"/>
      <c r="T1361" s="31"/>
      <c r="U1361" s="31"/>
      <c r="V1361" s="31"/>
      <c r="W1361" s="31"/>
      <c r="X1361" s="31"/>
      <c r="Y1361" s="31"/>
      <c r="Z1361" s="31"/>
      <c r="AA1361" s="31"/>
      <c r="AB1361" s="31"/>
      <c r="AC1361" s="31"/>
      <c r="AD1361" s="31"/>
      <c r="AE1361" s="31"/>
      <c r="AF1361" s="31"/>
      <c r="AG1361" s="31"/>
      <c r="AH1361" s="31"/>
      <c r="AI1361" s="31"/>
    </row>
    <row r="1362" spans="1:35">
      <c r="A1362" s="31"/>
      <c r="B1362" s="31"/>
      <c r="C1362" s="31"/>
      <c r="D1362" s="31"/>
      <c r="E1362" s="31"/>
      <c r="F1362" s="31"/>
      <c r="G1362" s="31"/>
      <c r="H1362" s="31"/>
      <c r="I1362" s="97"/>
      <c r="J1362" s="31"/>
      <c r="K1362" s="31"/>
      <c r="L1362" s="31"/>
      <c r="M1362" s="31"/>
      <c r="N1362" s="31"/>
      <c r="O1362" s="31"/>
      <c r="P1362" s="31"/>
      <c r="Q1362" s="31"/>
      <c r="S1362" s="31"/>
      <c r="T1362" s="31"/>
      <c r="U1362" s="31"/>
      <c r="V1362" s="31"/>
      <c r="W1362" s="31"/>
      <c r="X1362" s="31"/>
      <c r="Y1362" s="31"/>
      <c r="Z1362" s="31"/>
      <c r="AA1362" s="31"/>
      <c r="AB1362" s="31"/>
      <c r="AC1362" s="31"/>
      <c r="AD1362" s="31"/>
      <c r="AE1362" s="31"/>
      <c r="AF1362" s="31"/>
      <c r="AG1362" s="31"/>
      <c r="AH1362" s="31"/>
      <c r="AI1362" s="31"/>
    </row>
    <row r="1363" spans="1:35">
      <c r="A1363" s="31"/>
      <c r="B1363" s="31"/>
      <c r="C1363" s="31"/>
      <c r="D1363" s="31"/>
      <c r="E1363" s="31"/>
      <c r="F1363" s="31"/>
      <c r="G1363" s="31"/>
      <c r="H1363" s="31"/>
      <c r="I1363" s="97"/>
      <c r="J1363" s="31"/>
      <c r="K1363" s="31"/>
      <c r="L1363" s="31"/>
      <c r="M1363" s="31"/>
      <c r="N1363" s="31"/>
      <c r="O1363" s="31"/>
      <c r="P1363" s="31"/>
      <c r="Q1363" s="31"/>
      <c r="S1363" s="31"/>
      <c r="T1363" s="31"/>
      <c r="U1363" s="31"/>
      <c r="V1363" s="31"/>
      <c r="W1363" s="31"/>
      <c r="X1363" s="31"/>
      <c r="Y1363" s="31"/>
      <c r="Z1363" s="31"/>
      <c r="AA1363" s="31"/>
      <c r="AB1363" s="31"/>
      <c r="AC1363" s="31"/>
      <c r="AD1363" s="31"/>
      <c r="AE1363" s="31"/>
      <c r="AF1363" s="31"/>
      <c r="AG1363" s="31"/>
      <c r="AH1363" s="31"/>
      <c r="AI1363" s="31"/>
    </row>
    <row r="1364" spans="1:35">
      <c r="A1364" s="31"/>
      <c r="B1364" s="31"/>
      <c r="C1364" s="31"/>
      <c r="D1364" s="31"/>
      <c r="E1364" s="31"/>
      <c r="F1364" s="31"/>
      <c r="G1364" s="31"/>
      <c r="H1364" s="31"/>
      <c r="I1364" s="97"/>
      <c r="J1364" s="31"/>
      <c r="K1364" s="31"/>
      <c r="L1364" s="31"/>
      <c r="M1364" s="31"/>
      <c r="N1364" s="31"/>
      <c r="O1364" s="31"/>
      <c r="P1364" s="31"/>
      <c r="Q1364" s="31"/>
      <c r="S1364" s="31"/>
      <c r="T1364" s="31"/>
      <c r="U1364" s="31"/>
      <c r="V1364" s="31"/>
      <c r="W1364" s="31"/>
      <c r="X1364" s="31"/>
      <c r="Y1364" s="31"/>
      <c r="Z1364" s="31"/>
      <c r="AA1364" s="31"/>
      <c r="AB1364" s="31"/>
      <c r="AC1364" s="31"/>
      <c r="AD1364" s="31"/>
      <c r="AE1364" s="31"/>
      <c r="AF1364" s="31"/>
      <c r="AG1364" s="31"/>
      <c r="AH1364" s="31"/>
      <c r="AI1364" s="31"/>
    </row>
    <row r="1365" spans="1:35">
      <c r="A1365" s="31"/>
      <c r="B1365" s="31"/>
      <c r="C1365" s="31"/>
      <c r="D1365" s="31"/>
      <c r="E1365" s="31"/>
      <c r="F1365" s="31"/>
      <c r="G1365" s="31"/>
      <c r="H1365" s="31"/>
      <c r="I1365" s="97"/>
      <c r="J1365" s="31"/>
      <c r="K1365" s="31"/>
      <c r="L1365" s="31"/>
      <c r="M1365" s="31"/>
      <c r="N1365" s="31"/>
      <c r="O1365" s="31"/>
      <c r="P1365" s="31"/>
      <c r="Q1365" s="31"/>
      <c r="S1365" s="31"/>
      <c r="T1365" s="31"/>
      <c r="U1365" s="31"/>
      <c r="V1365" s="31"/>
      <c r="W1365" s="31"/>
      <c r="X1365" s="31"/>
      <c r="Y1365" s="31"/>
      <c r="Z1365" s="31"/>
      <c r="AA1365" s="31"/>
      <c r="AB1365" s="31"/>
      <c r="AC1365" s="31"/>
      <c r="AD1365" s="31"/>
      <c r="AE1365" s="31"/>
      <c r="AF1365" s="31"/>
      <c r="AG1365" s="31"/>
      <c r="AH1365" s="31"/>
      <c r="AI1365" s="31"/>
    </row>
    <row r="1366" spans="1:35">
      <c r="A1366" s="31"/>
      <c r="B1366" s="31"/>
      <c r="C1366" s="31"/>
      <c r="D1366" s="31"/>
      <c r="E1366" s="31"/>
      <c r="F1366" s="31"/>
      <c r="G1366" s="31"/>
      <c r="H1366" s="31"/>
      <c r="I1366" s="97"/>
      <c r="J1366" s="31"/>
      <c r="K1366" s="31"/>
      <c r="L1366" s="31"/>
      <c r="M1366" s="31"/>
      <c r="N1366" s="31"/>
      <c r="O1366" s="31"/>
      <c r="P1366" s="31"/>
      <c r="Q1366" s="31"/>
      <c r="S1366" s="31"/>
      <c r="T1366" s="31"/>
      <c r="U1366" s="31"/>
      <c r="V1366" s="31"/>
      <c r="W1366" s="31"/>
      <c r="X1366" s="31"/>
      <c r="Y1366" s="31"/>
      <c r="Z1366" s="31"/>
      <c r="AA1366" s="31"/>
      <c r="AB1366" s="31"/>
      <c r="AC1366" s="31"/>
      <c r="AD1366" s="31"/>
      <c r="AE1366" s="31"/>
      <c r="AF1366" s="31"/>
      <c r="AG1366" s="31"/>
      <c r="AH1366" s="31"/>
      <c r="AI1366" s="31"/>
    </row>
    <row r="1367" spans="1:35">
      <c r="A1367" s="31"/>
      <c r="B1367" s="31"/>
      <c r="C1367" s="31"/>
      <c r="D1367" s="31"/>
      <c r="E1367" s="31"/>
      <c r="F1367" s="31"/>
      <c r="G1367" s="31"/>
      <c r="H1367" s="31"/>
      <c r="I1367" s="97"/>
      <c r="J1367" s="31"/>
      <c r="K1367" s="31"/>
      <c r="L1367" s="31"/>
      <c r="M1367" s="31"/>
      <c r="N1367" s="31"/>
      <c r="O1367" s="31"/>
      <c r="P1367" s="31"/>
      <c r="Q1367" s="31"/>
      <c r="S1367" s="31"/>
      <c r="T1367" s="31"/>
      <c r="U1367" s="31"/>
      <c r="V1367" s="31"/>
      <c r="W1367" s="31"/>
      <c r="X1367" s="31"/>
      <c r="Y1367" s="31"/>
      <c r="Z1367" s="31"/>
      <c r="AA1367" s="31"/>
      <c r="AB1367" s="31"/>
      <c r="AC1367" s="31"/>
      <c r="AD1367" s="31"/>
      <c r="AE1367" s="31"/>
      <c r="AF1367" s="31"/>
      <c r="AG1367" s="31"/>
      <c r="AH1367" s="31"/>
      <c r="AI1367" s="31"/>
    </row>
    <row r="1368" spans="1:35">
      <c r="A1368" s="31"/>
      <c r="B1368" s="31"/>
      <c r="C1368" s="31"/>
      <c r="D1368" s="31"/>
      <c r="E1368" s="31"/>
      <c r="F1368" s="31"/>
      <c r="G1368" s="31"/>
      <c r="H1368" s="31"/>
      <c r="I1368" s="97"/>
      <c r="J1368" s="31"/>
      <c r="K1368" s="31"/>
      <c r="L1368" s="31"/>
      <c r="M1368" s="31"/>
      <c r="N1368" s="31"/>
      <c r="O1368" s="31"/>
      <c r="P1368" s="31"/>
      <c r="Q1368" s="31"/>
      <c r="S1368" s="31"/>
      <c r="T1368" s="31"/>
      <c r="U1368" s="31"/>
      <c r="V1368" s="31"/>
      <c r="W1368" s="31"/>
      <c r="X1368" s="31"/>
      <c r="Y1368" s="31"/>
      <c r="Z1368" s="31"/>
      <c r="AA1368" s="31"/>
      <c r="AB1368" s="31"/>
      <c r="AC1368" s="31"/>
      <c r="AD1368" s="31"/>
      <c r="AE1368" s="31"/>
      <c r="AF1368" s="31"/>
      <c r="AG1368" s="31"/>
      <c r="AH1368" s="31"/>
      <c r="AI1368" s="31"/>
    </row>
    <row r="1369" spans="1:35">
      <c r="A1369" s="31"/>
      <c r="B1369" s="31"/>
      <c r="C1369" s="31"/>
      <c r="D1369" s="31"/>
      <c r="E1369" s="31"/>
      <c r="F1369" s="31"/>
      <c r="G1369" s="31"/>
      <c r="H1369" s="31"/>
      <c r="I1369" s="97"/>
      <c r="J1369" s="31"/>
      <c r="K1369" s="31"/>
      <c r="L1369" s="31"/>
      <c r="M1369" s="31"/>
      <c r="N1369" s="31"/>
      <c r="O1369" s="31"/>
      <c r="P1369" s="31"/>
      <c r="Q1369" s="31"/>
      <c r="S1369" s="31"/>
      <c r="T1369" s="31"/>
      <c r="U1369" s="31"/>
      <c r="V1369" s="31"/>
      <c r="W1369" s="31"/>
      <c r="X1369" s="31"/>
      <c r="Y1369" s="31"/>
      <c r="Z1369" s="31"/>
      <c r="AA1369" s="31"/>
      <c r="AB1369" s="31"/>
      <c r="AC1369" s="31"/>
      <c r="AD1369" s="31"/>
      <c r="AE1369" s="31"/>
      <c r="AF1369" s="31"/>
      <c r="AG1369" s="31"/>
      <c r="AH1369" s="31"/>
      <c r="AI1369" s="31"/>
    </row>
    <row r="1370" spans="1:35">
      <c r="A1370" s="31"/>
      <c r="B1370" s="31"/>
      <c r="C1370" s="31"/>
      <c r="D1370" s="31"/>
      <c r="E1370" s="31"/>
      <c r="F1370" s="31"/>
      <c r="G1370" s="31"/>
      <c r="H1370" s="31"/>
      <c r="I1370" s="97"/>
      <c r="J1370" s="31"/>
      <c r="K1370" s="31"/>
      <c r="L1370" s="31"/>
      <c r="M1370" s="31"/>
      <c r="N1370" s="31"/>
      <c r="O1370" s="31"/>
      <c r="P1370" s="31"/>
      <c r="Q1370" s="31"/>
      <c r="S1370" s="31"/>
      <c r="T1370" s="31"/>
      <c r="U1370" s="31"/>
      <c r="V1370" s="31"/>
      <c r="W1370" s="31"/>
      <c r="X1370" s="31"/>
      <c r="Y1370" s="31"/>
      <c r="Z1370" s="31"/>
      <c r="AA1370" s="31"/>
      <c r="AB1370" s="31"/>
      <c r="AC1370" s="31"/>
      <c r="AD1370" s="31"/>
      <c r="AE1370" s="31"/>
      <c r="AF1370" s="31"/>
      <c r="AG1370" s="31"/>
      <c r="AH1370" s="31"/>
      <c r="AI1370" s="31"/>
    </row>
    <row r="1371" spans="1:35">
      <c r="A1371" s="31"/>
      <c r="B1371" s="31"/>
      <c r="C1371" s="31"/>
      <c r="D1371" s="31"/>
      <c r="E1371" s="31"/>
      <c r="F1371" s="31"/>
      <c r="G1371" s="31"/>
      <c r="H1371" s="31"/>
      <c r="I1371" s="97"/>
      <c r="J1371" s="31"/>
      <c r="K1371" s="31"/>
      <c r="L1371" s="31"/>
      <c r="M1371" s="31"/>
      <c r="N1371" s="31"/>
      <c r="O1371" s="31"/>
      <c r="P1371" s="31"/>
      <c r="Q1371" s="31"/>
      <c r="S1371" s="31"/>
      <c r="T1371" s="31"/>
      <c r="U1371" s="31"/>
      <c r="V1371" s="31"/>
      <c r="W1371" s="31"/>
      <c r="X1371" s="31"/>
      <c r="Y1371" s="31"/>
      <c r="Z1371" s="31"/>
      <c r="AA1371" s="31"/>
      <c r="AB1371" s="31"/>
      <c r="AC1371" s="31"/>
      <c r="AD1371" s="31"/>
      <c r="AE1371" s="31"/>
      <c r="AF1371" s="31"/>
      <c r="AG1371" s="31"/>
      <c r="AH1371" s="31"/>
      <c r="AI1371" s="31"/>
    </row>
    <row r="1372" spans="1:35">
      <c r="A1372" s="31"/>
      <c r="B1372" s="31"/>
      <c r="C1372" s="31"/>
      <c r="D1372" s="31"/>
      <c r="E1372" s="31"/>
      <c r="F1372" s="31"/>
      <c r="G1372" s="31"/>
      <c r="H1372" s="31"/>
      <c r="I1372" s="97"/>
      <c r="J1372" s="31"/>
      <c r="K1372" s="31"/>
      <c r="L1372" s="31"/>
      <c r="M1372" s="31"/>
      <c r="N1372" s="31"/>
      <c r="O1372" s="31"/>
      <c r="P1372" s="31"/>
      <c r="Q1372" s="31"/>
      <c r="S1372" s="31"/>
      <c r="T1372" s="31"/>
      <c r="U1372" s="31"/>
      <c r="V1372" s="31"/>
      <c r="W1372" s="31"/>
      <c r="X1372" s="31"/>
      <c r="Y1372" s="31"/>
      <c r="Z1372" s="31"/>
      <c r="AA1372" s="31"/>
      <c r="AB1372" s="31"/>
      <c r="AC1372" s="31"/>
      <c r="AD1372" s="31"/>
      <c r="AE1372" s="31"/>
      <c r="AF1372" s="31"/>
      <c r="AG1372" s="31"/>
      <c r="AH1372" s="31"/>
      <c r="AI1372" s="31"/>
    </row>
    <row r="1373" spans="1:35">
      <c r="A1373" s="31"/>
      <c r="B1373" s="31"/>
      <c r="C1373" s="31"/>
      <c r="D1373" s="31"/>
      <c r="E1373" s="31"/>
      <c r="F1373" s="31"/>
      <c r="G1373" s="31"/>
      <c r="H1373" s="31"/>
      <c r="I1373" s="97"/>
      <c r="J1373" s="31"/>
      <c r="K1373" s="31"/>
      <c r="L1373" s="31"/>
      <c r="M1373" s="31"/>
      <c r="N1373" s="31"/>
      <c r="O1373" s="31"/>
      <c r="P1373" s="31"/>
      <c r="Q1373" s="31"/>
      <c r="S1373" s="31"/>
      <c r="T1373" s="31"/>
      <c r="U1373" s="31"/>
      <c r="V1373" s="31"/>
      <c r="W1373" s="31"/>
      <c r="X1373" s="31"/>
      <c r="Y1373" s="31"/>
      <c r="Z1373" s="31"/>
      <c r="AA1373" s="31"/>
      <c r="AB1373" s="31"/>
      <c r="AC1373" s="31"/>
      <c r="AD1373" s="31"/>
      <c r="AE1373" s="31"/>
      <c r="AF1373" s="31"/>
      <c r="AG1373" s="31"/>
      <c r="AH1373" s="31"/>
      <c r="AI1373" s="31"/>
    </row>
    <row r="1374" spans="1:35">
      <c r="A1374" s="31"/>
      <c r="B1374" s="31"/>
      <c r="C1374" s="31"/>
      <c r="D1374" s="31"/>
      <c r="E1374" s="31"/>
      <c r="F1374" s="31"/>
      <c r="G1374" s="31"/>
      <c r="H1374" s="31"/>
      <c r="I1374" s="97"/>
      <c r="J1374" s="31"/>
      <c r="K1374" s="31"/>
      <c r="L1374" s="31"/>
      <c r="M1374" s="31"/>
      <c r="N1374" s="31"/>
      <c r="O1374" s="31"/>
      <c r="P1374" s="31"/>
      <c r="Q1374" s="31"/>
      <c r="S1374" s="31"/>
      <c r="T1374" s="31"/>
      <c r="U1374" s="31"/>
      <c r="V1374" s="31"/>
      <c r="W1374" s="31"/>
      <c r="X1374" s="31"/>
      <c r="Y1374" s="31"/>
      <c r="Z1374" s="31"/>
      <c r="AA1374" s="31"/>
      <c r="AB1374" s="31"/>
      <c r="AC1374" s="31"/>
      <c r="AD1374" s="31"/>
      <c r="AE1374" s="31"/>
      <c r="AF1374" s="31"/>
      <c r="AG1374" s="31"/>
      <c r="AH1374" s="31"/>
      <c r="AI1374" s="31"/>
    </row>
    <row r="1375" spans="1:35">
      <c r="A1375" s="31"/>
      <c r="B1375" s="31"/>
      <c r="C1375" s="31"/>
      <c r="D1375" s="31"/>
      <c r="E1375" s="31"/>
      <c r="F1375" s="31"/>
      <c r="G1375" s="31"/>
      <c r="H1375" s="31"/>
      <c r="I1375" s="97"/>
      <c r="J1375" s="31"/>
      <c r="K1375" s="31"/>
      <c r="L1375" s="31"/>
      <c r="M1375" s="31"/>
      <c r="N1375" s="31"/>
      <c r="O1375" s="31"/>
      <c r="P1375" s="31"/>
      <c r="Q1375" s="31"/>
      <c r="S1375" s="31"/>
      <c r="T1375" s="31"/>
      <c r="U1375" s="31"/>
      <c r="V1375" s="31"/>
      <c r="W1375" s="31"/>
      <c r="X1375" s="31"/>
      <c r="Y1375" s="31"/>
      <c r="Z1375" s="31"/>
      <c r="AA1375" s="31"/>
      <c r="AB1375" s="31"/>
      <c r="AC1375" s="31"/>
      <c r="AD1375" s="31"/>
      <c r="AE1375" s="31"/>
      <c r="AF1375" s="31"/>
      <c r="AG1375" s="31"/>
      <c r="AH1375" s="31"/>
      <c r="AI1375" s="31"/>
    </row>
    <row r="1376" spans="1:35">
      <c r="A1376" s="31"/>
      <c r="B1376" s="31"/>
      <c r="C1376" s="31"/>
      <c r="D1376" s="31"/>
      <c r="E1376" s="31"/>
      <c r="F1376" s="31"/>
      <c r="G1376" s="31"/>
      <c r="H1376" s="31"/>
      <c r="I1376" s="97"/>
      <c r="J1376" s="31"/>
      <c r="K1376" s="31"/>
      <c r="L1376" s="31"/>
      <c r="M1376" s="31"/>
      <c r="N1376" s="31"/>
      <c r="O1376" s="31"/>
      <c r="P1376" s="31"/>
      <c r="Q1376" s="31"/>
      <c r="S1376" s="31"/>
      <c r="T1376" s="31"/>
      <c r="U1376" s="31"/>
      <c r="V1376" s="31"/>
      <c r="W1376" s="31"/>
      <c r="X1376" s="31"/>
      <c r="Y1376" s="31"/>
      <c r="Z1376" s="31"/>
      <c r="AA1376" s="31"/>
      <c r="AB1376" s="31"/>
      <c r="AC1376" s="31"/>
      <c r="AD1376" s="31"/>
      <c r="AE1376" s="31"/>
      <c r="AF1376" s="31"/>
      <c r="AG1376" s="31"/>
      <c r="AH1376" s="31"/>
      <c r="AI1376" s="31"/>
    </row>
    <row r="1377" spans="1:35">
      <c r="A1377" s="31"/>
      <c r="B1377" s="31"/>
      <c r="C1377" s="31"/>
      <c r="D1377" s="31"/>
      <c r="E1377" s="31"/>
      <c r="F1377" s="31"/>
      <c r="G1377" s="31"/>
      <c r="H1377" s="31"/>
      <c r="I1377" s="97"/>
      <c r="J1377" s="31"/>
      <c r="K1377" s="31"/>
      <c r="L1377" s="31"/>
      <c r="M1377" s="31"/>
      <c r="N1377" s="31"/>
      <c r="O1377" s="31"/>
      <c r="P1377" s="31"/>
      <c r="Q1377" s="31"/>
      <c r="S1377" s="31"/>
      <c r="T1377" s="31"/>
      <c r="U1377" s="31"/>
      <c r="V1377" s="31"/>
      <c r="W1377" s="31"/>
      <c r="X1377" s="31"/>
      <c r="Y1377" s="31"/>
      <c r="Z1377" s="31"/>
      <c r="AA1377" s="31"/>
      <c r="AB1377" s="31"/>
      <c r="AC1377" s="31"/>
      <c r="AD1377" s="31"/>
      <c r="AE1377" s="31"/>
      <c r="AF1377" s="31"/>
      <c r="AG1377" s="31"/>
      <c r="AH1377" s="31"/>
      <c r="AI1377" s="31"/>
    </row>
    <row r="1378" spans="1:35">
      <c r="A1378" s="31"/>
      <c r="B1378" s="31"/>
      <c r="C1378" s="31"/>
      <c r="D1378" s="31"/>
      <c r="E1378" s="31"/>
      <c r="F1378" s="31"/>
      <c r="G1378" s="31"/>
      <c r="H1378" s="31"/>
      <c r="I1378" s="97"/>
      <c r="J1378" s="31"/>
      <c r="K1378" s="31"/>
      <c r="L1378" s="31"/>
      <c r="M1378" s="31"/>
      <c r="N1378" s="31"/>
      <c r="O1378" s="31"/>
      <c r="P1378" s="31"/>
      <c r="Q1378" s="31"/>
      <c r="S1378" s="31"/>
      <c r="T1378" s="31"/>
      <c r="U1378" s="31"/>
      <c r="V1378" s="31"/>
      <c r="W1378" s="31"/>
      <c r="X1378" s="31"/>
      <c r="Y1378" s="31"/>
      <c r="Z1378" s="31"/>
      <c r="AA1378" s="31"/>
      <c r="AB1378" s="31"/>
      <c r="AC1378" s="31"/>
      <c r="AD1378" s="31"/>
      <c r="AE1378" s="31"/>
      <c r="AF1378" s="31"/>
      <c r="AG1378" s="31"/>
      <c r="AH1378" s="31"/>
      <c r="AI1378" s="31"/>
    </row>
    <row r="1379" spans="1:35">
      <c r="A1379" s="31"/>
      <c r="B1379" s="31"/>
      <c r="C1379" s="31"/>
      <c r="D1379" s="31"/>
      <c r="E1379" s="31"/>
      <c r="F1379" s="31"/>
      <c r="G1379" s="31"/>
      <c r="H1379" s="31"/>
      <c r="I1379" s="97"/>
      <c r="J1379" s="31"/>
      <c r="K1379" s="31"/>
      <c r="L1379" s="31"/>
      <c r="M1379" s="31"/>
      <c r="N1379" s="31"/>
      <c r="O1379" s="31"/>
      <c r="P1379" s="31"/>
      <c r="Q1379" s="31"/>
      <c r="S1379" s="31"/>
      <c r="T1379" s="31"/>
      <c r="U1379" s="31"/>
      <c r="V1379" s="31"/>
      <c r="W1379" s="31"/>
      <c r="X1379" s="31"/>
      <c r="Y1379" s="31"/>
      <c r="Z1379" s="31"/>
      <c r="AA1379" s="31"/>
      <c r="AB1379" s="31"/>
      <c r="AC1379" s="31"/>
      <c r="AD1379" s="31"/>
      <c r="AE1379" s="31"/>
      <c r="AF1379" s="31"/>
      <c r="AG1379" s="31"/>
      <c r="AH1379" s="31"/>
      <c r="AI1379" s="31"/>
    </row>
    <row r="1380" spans="1:35">
      <c r="A1380" s="31"/>
      <c r="B1380" s="31"/>
      <c r="C1380" s="31"/>
      <c r="D1380" s="31"/>
      <c r="E1380" s="31"/>
      <c r="F1380" s="31"/>
      <c r="G1380" s="31"/>
      <c r="H1380" s="31"/>
      <c r="I1380" s="97"/>
      <c r="J1380" s="31"/>
      <c r="K1380" s="31"/>
      <c r="L1380" s="31"/>
      <c r="M1380" s="31"/>
      <c r="N1380" s="31"/>
      <c r="O1380" s="31"/>
      <c r="P1380" s="31"/>
      <c r="Q1380" s="31"/>
      <c r="S1380" s="31"/>
      <c r="T1380" s="31"/>
      <c r="U1380" s="31"/>
      <c r="V1380" s="31"/>
      <c r="W1380" s="31"/>
      <c r="X1380" s="31"/>
      <c r="Y1380" s="31"/>
      <c r="Z1380" s="31"/>
      <c r="AA1380" s="31"/>
      <c r="AB1380" s="31"/>
      <c r="AC1380" s="31"/>
      <c r="AD1380" s="31"/>
      <c r="AE1380" s="31"/>
      <c r="AF1380" s="31"/>
      <c r="AG1380" s="31"/>
      <c r="AH1380" s="31"/>
      <c r="AI1380" s="31"/>
    </row>
    <row r="1381" spans="1:35">
      <c r="A1381" s="31"/>
      <c r="B1381" s="31"/>
      <c r="C1381" s="31"/>
      <c r="D1381" s="31"/>
      <c r="E1381" s="31"/>
      <c r="F1381" s="31"/>
      <c r="G1381" s="31"/>
      <c r="H1381" s="31"/>
      <c r="I1381" s="97"/>
      <c r="J1381" s="31"/>
      <c r="K1381" s="31"/>
      <c r="L1381" s="31"/>
      <c r="M1381" s="31"/>
      <c r="N1381" s="31"/>
      <c r="O1381" s="31"/>
      <c r="P1381" s="31"/>
      <c r="Q1381" s="31"/>
      <c r="S1381" s="31"/>
      <c r="T1381" s="31"/>
      <c r="U1381" s="31"/>
      <c r="V1381" s="31"/>
      <c r="W1381" s="31"/>
      <c r="X1381" s="31"/>
      <c r="Y1381" s="31"/>
      <c r="Z1381" s="31"/>
      <c r="AA1381" s="31"/>
      <c r="AB1381" s="31"/>
      <c r="AC1381" s="31"/>
      <c r="AD1381" s="31"/>
      <c r="AE1381" s="31"/>
      <c r="AF1381" s="31"/>
      <c r="AG1381" s="31"/>
      <c r="AH1381" s="31"/>
      <c r="AI1381" s="31"/>
    </row>
    <row r="1382" spans="1:35">
      <c r="A1382" s="31"/>
      <c r="B1382" s="31"/>
      <c r="C1382" s="31"/>
      <c r="D1382" s="31"/>
      <c r="E1382" s="31"/>
      <c r="F1382" s="31"/>
      <c r="G1382" s="31"/>
      <c r="H1382" s="31"/>
      <c r="I1382" s="97"/>
      <c r="J1382" s="31"/>
      <c r="K1382" s="31"/>
      <c r="L1382" s="31"/>
      <c r="M1382" s="31"/>
      <c r="N1382" s="31"/>
      <c r="O1382" s="31"/>
      <c r="P1382" s="31"/>
      <c r="Q1382" s="31"/>
      <c r="S1382" s="31"/>
      <c r="T1382" s="31"/>
      <c r="U1382" s="31"/>
      <c r="V1382" s="31"/>
      <c r="W1382" s="31"/>
      <c r="X1382" s="31"/>
      <c r="Y1382" s="31"/>
      <c r="Z1382" s="31"/>
      <c r="AA1382" s="31"/>
      <c r="AB1382" s="31"/>
      <c r="AC1382" s="31"/>
      <c r="AD1382" s="31"/>
      <c r="AE1382" s="31"/>
      <c r="AF1382" s="31"/>
      <c r="AG1382" s="31"/>
      <c r="AH1382" s="31"/>
      <c r="AI1382" s="31"/>
    </row>
    <row r="1383" spans="1:35">
      <c r="A1383" s="31"/>
      <c r="B1383" s="31"/>
      <c r="C1383" s="31"/>
      <c r="D1383" s="31"/>
      <c r="E1383" s="31"/>
      <c r="F1383" s="31"/>
      <c r="G1383" s="31"/>
      <c r="H1383" s="31"/>
      <c r="I1383" s="97"/>
      <c r="J1383" s="31"/>
      <c r="K1383" s="31"/>
      <c r="L1383" s="31"/>
      <c r="M1383" s="31"/>
      <c r="N1383" s="31"/>
      <c r="O1383" s="31"/>
      <c r="P1383" s="31"/>
      <c r="Q1383" s="31"/>
      <c r="S1383" s="31"/>
      <c r="T1383" s="31"/>
      <c r="U1383" s="31"/>
      <c r="V1383" s="31"/>
      <c r="W1383" s="31"/>
      <c r="X1383" s="31"/>
      <c r="Y1383" s="31"/>
      <c r="Z1383" s="31"/>
      <c r="AA1383" s="31"/>
      <c r="AB1383" s="31"/>
      <c r="AC1383" s="31"/>
      <c r="AD1383" s="31"/>
      <c r="AE1383" s="31"/>
      <c r="AF1383" s="31"/>
      <c r="AG1383" s="31"/>
      <c r="AH1383" s="31"/>
      <c r="AI1383" s="31"/>
    </row>
    <row r="1384" spans="1:35">
      <c r="A1384" s="31"/>
      <c r="B1384" s="31"/>
      <c r="C1384" s="31"/>
      <c r="D1384" s="31"/>
      <c r="E1384" s="31"/>
      <c r="F1384" s="31"/>
      <c r="G1384" s="31"/>
      <c r="H1384" s="31"/>
      <c r="I1384" s="97"/>
      <c r="J1384" s="31"/>
      <c r="K1384" s="31"/>
      <c r="L1384" s="31"/>
      <c r="M1384" s="31"/>
      <c r="N1384" s="31"/>
      <c r="O1384" s="31"/>
      <c r="P1384" s="31"/>
      <c r="Q1384" s="31"/>
      <c r="S1384" s="31"/>
      <c r="T1384" s="31"/>
      <c r="U1384" s="31"/>
      <c r="V1384" s="31"/>
      <c r="W1384" s="31"/>
      <c r="X1384" s="31"/>
      <c r="Y1384" s="31"/>
      <c r="Z1384" s="31"/>
      <c r="AA1384" s="31"/>
      <c r="AB1384" s="31"/>
      <c r="AC1384" s="31"/>
      <c r="AD1384" s="31"/>
      <c r="AE1384" s="31"/>
      <c r="AF1384" s="31"/>
      <c r="AG1384" s="31"/>
      <c r="AH1384" s="31"/>
      <c r="AI1384" s="31"/>
    </row>
    <row r="1385" spans="1:35">
      <c r="A1385" s="31"/>
      <c r="B1385" s="31"/>
      <c r="C1385" s="31"/>
      <c r="D1385" s="31"/>
      <c r="E1385" s="31"/>
      <c r="F1385" s="31"/>
      <c r="G1385" s="31"/>
      <c r="H1385" s="31"/>
      <c r="I1385" s="97"/>
      <c r="J1385" s="31"/>
      <c r="K1385" s="31"/>
      <c r="L1385" s="31"/>
      <c r="M1385" s="31"/>
      <c r="N1385" s="31"/>
      <c r="O1385" s="31"/>
      <c r="P1385" s="31"/>
      <c r="Q1385" s="31"/>
      <c r="S1385" s="31"/>
      <c r="T1385" s="31"/>
      <c r="U1385" s="31"/>
      <c r="V1385" s="31"/>
      <c r="W1385" s="31"/>
      <c r="X1385" s="31"/>
      <c r="Y1385" s="31"/>
      <c r="Z1385" s="31"/>
      <c r="AA1385" s="31"/>
      <c r="AB1385" s="31"/>
      <c r="AC1385" s="31"/>
      <c r="AD1385" s="31"/>
      <c r="AE1385" s="31"/>
      <c r="AF1385" s="31"/>
      <c r="AG1385" s="31"/>
      <c r="AH1385" s="31"/>
      <c r="AI1385" s="31"/>
    </row>
    <row r="1386" spans="1:35">
      <c r="A1386" s="31"/>
      <c r="B1386" s="31"/>
      <c r="C1386" s="31"/>
      <c r="D1386" s="31"/>
      <c r="E1386" s="31"/>
      <c r="F1386" s="31"/>
      <c r="G1386" s="31"/>
      <c r="H1386" s="31"/>
      <c r="I1386" s="97"/>
      <c r="J1386" s="31"/>
      <c r="K1386" s="31"/>
      <c r="L1386" s="31"/>
      <c r="M1386" s="31"/>
      <c r="N1386" s="31"/>
      <c r="O1386" s="31"/>
      <c r="P1386" s="31"/>
      <c r="Q1386" s="31"/>
      <c r="S1386" s="31"/>
      <c r="T1386" s="31"/>
      <c r="U1386" s="31"/>
      <c r="V1386" s="31"/>
      <c r="W1386" s="31"/>
      <c r="X1386" s="31"/>
      <c r="Y1386" s="31"/>
      <c r="Z1386" s="31"/>
      <c r="AA1386" s="31"/>
      <c r="AB1386" s="31"/>
      <c r="AC1386" s="31"/>
      <c r="AD1386" s="31"/>
      <c r="AE1386" s="31"/>
      <c r="AF1386" s="31"/>
      <c r="AG1386" s="31"/>
      <c r="AH1386" s="31"/>
      <c r="AI1386" s="31"/>
    </row>
    <row r="1387" spans="1:35">
      <c r="A1387" s="31"/>
      <c r="B1387" s="31"/>
      <c r="C1387" s="31"/>
      <c r="D1387" s="31"/>
      <c r="E1387" s="31"/>
      <c r="F1387" s="31"/>
      <c r="G1387" s="31"/>
      <c r="H1387" s="31"/>
      <c r="I1387" s="97"/>
      <c r="J1387" s="31"/>
      <c r="K1387" s="31"/>
      <c r="L1387" s="31"/>
      <c r="M1387" s="31"/>
      <c r="N1387" s="31"/>
      <c r="O1387" s="31"/>
      <c r="P1387" s="31"/>
      <c r="Q1387" s="31"/>
      <c r="S1387" s="31"/>
      <c r="T1387" s="31"/>
      <c r="U1387" s="31"/>
      <c r="V1387" s="31"/>
      <c r="W1387" s="31"/>
      <c r="X1387" s="31"/>
      <c r="Y1387" s="31"/>
      <c r="Z1387" s="31"/>
      <c r="AA1387" s="31"/>
      <c r="AB1387" s="31"/>
      <c r="AC1387" s="31"/>
      <c r="AD1387" s="31"/>
      <c r="AE1387" s="31"/>
      <c r="AF1387" s="31"/>
      <c r="AG1387" s="31"/>
      <c r="AH1387" s="31"/>
      <c r="AI1387" s="31"/>
    </row>
    <row r="1388" spans="1:35">
      <c r="A1388" s="31"/>
      <c r="B1388" s="31"/>
      <c r="C1388" s="31"/>
      <c r="D1388" s="31"/>
      <c r="E1388" s="31"/>
      <c r="F1388" s="31"/>
      <c r="G1388" s="31"/>
      <c r="H1388" s="31"/>
      <c r="I1388" s="97"/>
      <c r="J1388" s="31"/>
      <c r="K1388" s="31"/>
      <c r="L1388" s="31"/>
      <c r="M1388" s="31"/>
      <c r="N1388" s="31"/>
      <c r="O1388" s="31"/>
      <c r="P1388" s="31"/>
      <c r="Q1388" s="31"/>
      <c r="S1388" s="31"/>
      <c r="T1388" s="31"/>
      <c r="U1388" s="31"/>
      <c r="V1388" s="31"/>
      <c r="W1388" s="31"/>
      <c r="X1388" s="31"/>
      <c r="Y1388" s="31"/>
      <c r="Z1388" s="31"/>
      <c r="AA1388" s="31"/>
      <c r="AB1388" s="31"/>
      <c r="AC1388" s="31"/>
      <c r="AD1388" s="31"/>
      <c r="AE1388" s="31"/>
      <c r="AF1388" s="31"/>
      <c r="AG1388" s="31"/>
      <c r="AH1388" s="31"/>
      <c r="AI1388" s="31"/>
    </row>
    <row r="1389" spans="1:35">
      <c r="A1389" s="31"/>
      <c r="B1389" s="31"/>
      <c r="C1389" s="31"/>
      <c r="D1389" s="31"/>
      <c r="E1389" s="31"/>
      <c r="F1389" s="31"/>
      <c r="G1389" s="31"/>
      <c r="H1389" s="31"/>
      <c r="I1389" s="97"/>
      <c r="J1389" s="31"/>
      <c r="K1389" s="31"/>
      <c r="L1389" s="31"/>
      <c r="M1389" s="31"/>
      <c r="N1389" s="31"/>
      <c r="O1389" s="31"/>
      <c r="P1389" s="31"/>
      <c r="Q1389" s="31"/>
      <c r="S1389" s="31"/>
      <c r="T1389" s="31"/>
      <c r="U1389" s="31"/>
      <c r="V1389" s="31"/>
      <c r="W1389" s="31"/>
      <c r="X1389" s="31"/>
      <c r="Y1389" s="31"/>
      <c r="Z1389" s="31"/>
      <c r="AA1389" s="31"/>
      <c r="AB1389" s="31"/>
      <c r="AC1389" s="31"/>
      <c r="AD1389" s="31"/>
      <c r="AE1389" s="31"/>
      <c r="AF1389" s="31"/>
      <c r="AG1389" s="31"/>
      <c r="AH1389" s="31"/>
      <c r="AI1389" s="31"/>
    </row>
    <row r="1390" spans="1:35">
      <c r="A1390" s="31"/>
      <c r="B1390" s="31"/>
      <c r="C1390" s="31"/>
      <c r="D1390" s="31"/>
      <c r="E1390" s="31"/>
      <c r="F1390" s="31"/>
      <c r="G1390" s="31"/>
      <c r="H1390" s="31"/>
      <c r="I1390" s="97"/>
      <c r="J1390" s="31"/>
      <c r="K1390" s="31"/>
      <c r="L1390" s="31"/>
      <c r="M1390" s="31"/>
      <c r="N1390" s="31"/>
      <c r="O1390" s="31"/>
      <c r="P1390" s="31"/>
      <c r="Q1390" s="31"/>
      <c r="S1390" s="31"/>
      <c r="T1390" s="31"/>
      <c r="U1390" s="31"/>
      <c r="V1390" s="31"/>
      <c r="W1390" s="31"/>
      <c r="X1390" s="31"/>
      <c r="Y1390" s="31"/>
      <c r="Z1390" s="31"/>
      <c r="AA1390" s="31"/>
      <c r="AB1390" s="31"/>
      <c r="AC1390" s="31"/>
      <c r="AD1390" s="31"/>
      <c r="AE1390" s="31"/>
      <c r="AF1390" s="31"/>
      <c r="AG1390" s="31"/>
      <c r="AH1390" s="31"/>
      <c r="AI1390" s="31"/>
    </row>
    <row r="1391" spans="1:35">
      <c r="A1391" s="31"/>
      <c r="B1391" s="31"/>
      <c r="C1391" s="31"/>
      <c r="D1391" s="31"/>
      <c r="E1391" s="31"/>
      <c r="F1391" s="31"/>
      <c r="G1391" s="31"/>
      <c r="H1391" s="31"/>
      <c r="I1391" s="97"/>
      <c r="J1391" s="31"/>
      <c r="K1391" s="31"/>
      <c r="L1391" s="31"/>
      <c r="M1391" s="31"/>
      <c r="N1391" s="31"/>
      <c r="O1391" s="31"/>
      <c r="P1391" s="31"/>
      <c r="Q1391" s="31"/>
      <c r="S1391" s="31"/>
      <c r="T1391" s="31"/>
      <c r="U1391" s="31"/>
      <c r="V1391" s="31"/>
      <c r="W1391" s="31"/>
      <c r="X1391" s="31"/>
      <c r="Y1391" s="31"/>
      <c r="Z1391" s="31"/>
      <c r="AA1391" s="31"/>
      <c r="AB1391" s="31"/>
      <c r="AC1391" s="31"/>
      <c r="AD1391" s="31"/>
      <c r="AE1391" s="31"/>
      <c r="AF1391" s="31"/>
      <c r="AG1391" s="31"/>
      <c r="AH1391" s="31"/>
      <c r="AI1391" s="31"/>
    </row>
    <row r="1392" spans="1:35">
      <c r="A1392" s="31"/>
      <c r="B1392" s="31"/>
      <c r="C1392" s="31"/>
      <c r="D1392" s="31"/>
      <c r="E1392" s="31"/>
      <c r="F1392" s="31"/>
      <c r="G1392" s="31"/>
      <c r="H1392" s="31"/>
      <c r="I1392" s="97"/>
      <c r="J1392" s="31"/>
      <c r="K1392" s="31"/>
      <c r="L1392" s="31"/>
      <c r="M1392" s="31"/>
      <c r="N1392" s="31"/>
      <c r="O1392" s="31"/>
      <c r="P1392" s="31"/>
      <c r="Q1392" s="31"/>
      <c r="S1392" s="31"/>
      <c r="T1392" s="31"/>
      <c r="U1392" s="31"/>
      <c r="V1392" s="31"/>
      <c r="W1392" s="31"/>
      <c r="X1392" s="31"/>
      <c r="Y1392" s="31"/>
      <c r="Z1392" s="31"/>
      <c r="AA1392" s="31"/>
      <c r="AB1392" s="31"/>
      <c r="AC1392" s="31"/>
      <c r="AD1392" s="31"/>
      <c r="AE1392" s="31"/>
      <c r="AF1392" s="31"/>
      <c r="AG1392" s="31"/>
      <c r="AH1392" s="31"/>
      <c r="AI1392" s="31"/>
    </row>
    <row r="1393" spans="1:35">
      <c r="A1393" s="31"/>
      <c r="B1393" s="31"/>
      <c r="C1393" s="31"/>
      <c r="D1393" s="31"/>
      <c r="E1393" s="31"/>
      <c r="F1393" s="31"/>
      <c r="G1393" s="31"/>
      <c r="H1393" s="31"/>
      <c r="I1393" s="97"/>
      <c r="J1393" s="31"/>
      <c r="K1393" s="31"/>
      <c r="L1393" s="31"/>
      <c r="M1393" s="31"/>
      <c r="N1393" s="31"/>
      <c r="O1393" s="31"/>
      <c r="P1393" s="31"/>
      <c r="Q1393" s="31"/>
      <c r="S1393" s="31"/>
      <c r="T1393" s="31"/>
      <c r="U1393" s="31"/>
      <c r="V1393" s="31"/>
      <c r="W1393" s="31"/>
      <c r="X1393" s="31"/>
      <c r="Y1393" s="31"/>
      <c r="Z1393" s="31"/>
      <c r="AA1393" s="31"/>
      <c r="AB1393" s="31"/>
      <c r="AC1393" s="31"/>
      <c r="AD1393" s="31"/>
      <c r="AE1393" s="31"/>
      <c r="AF1393" s="31"/>
      <c r="AG1393" s="31"/>
      <c r="AH1393" s="31"/>
      <c r="AI1393" s="31"/>
    </row>
    <row r="1394" spans="1:35">
      <c r="A1394" s="31"/>
      <c r="B1394" s="31"/>
      <c r="C1394" s="31"/>
      <c r="D1394" s="31"/>
      <c r="E1394" s="31"/>
      <c r="F1394" s="31"/>
      <c r="G1394" s="31"/>
      <c r="H1394" s="31"/>
      <c r="I1394" s="97"/>
      <c r="J1394" s="31"/>
      <c r="K1394" s="31"/>
      <c r="L1394" s="31"/>
      <c r="M1394" s="31"/>
      <c r="N1394" s="31"/>
      <c r="O1394" s="31"/>
      <c r="P1394" s="31"/>
      <c r="Q1394" s="31"/>
      <c r="S1394" s="31"/>
      <c r="T1394" s="31"/>
      <c r="U1394" s="31"/>
      <c r="V1394" s="31"/>
      <c r="W1394" s="31"/>
      <c r="X1394" s="31"/>
      <c r="Y1394" s="31"/>
      <c r="Z1394" s="31"/>
      <c r="AA1394" s="31"/>
      <c r="AB1394" s="31"/>
      <c r="AC1394" s="31"/>
      <c r="AD1394" s="31"/>
      <c r="AE1394" s="31"/>
      <c r="AF1394" s="31"/>
      <c r="AG1394" s="31"/>
      <c r="AH1394" s="31"/>
      <c r="AI1394" s="31"/>
    </row>
    <row r="1395" spans="1:35">
      <c r="A1395" s="31"/>
      <c r="B1395" s="31"/>
      <c r="C1395" s="31"/>
      <c r="D1395" s="31"/>
      <c r="E1395" s="31"/>
      <c r="F1395" s="31"/>
      <c r="G1395" s="31"/>
      <c r="H1395" s="31"/>
      <c r="I1395" s="97"/>
      <c r="J1395" s="31"/>
      <c r="K1395" s="31"/>
      <c r="L1395" s="31"/>
      <c r="M1395" s="31"/>
      <c r="N1395" s="31"/>
      <c r="O1395" s="31"/>
      <c r="P1395" s="31"/>
      <c r="Q1395" s="31"/>
      <c r="S1395" s="31"/>
      <c r="T1395" s="31"/>
      <c r="U1395" s="31"/>
      <c r="V1395" s="31"/>
      <c r="W1395" s="31"/>
      <c r="X1395" s="31"/>
      <c r="Y1395" s="31"/>
      <c r="Z1395" s="31"/>
      <c r="AA1395" s="31"/>
      <c r="AB1395" s="31"/>
      <c r="AC1395" s="31"/>
      <c r="AD1395" s="31"/>
      <c r="AE1395" s="31"/>
      <c r="AF1395" s="31"/>
      <c r="AG1395" s="31"/>
      <c r="AH1395" s="31"/>
      <c r="AI1395" s="31"/>
    </row>
    <row r="1396" spans="1:35">
      <c r="A1396" s="31"/>
      <c r="B1396" s="31"/>
      <c r="C1396" s="31"/>
      <c r="D1396" s="31"/>
      <c r="E1396" s="31"/>
      <c r="F1396" s="31"/>
      <c r="G1396" s="31"/>
      <c r="H1396" s="31"/>
      <c r="I1396" s="97"/>
      <c r="J1396" s="31"/>
      <c r="K1396" s="31"/>
      <c r="L1396" s="31"/>
      <c r="M1396" s="31"/>
      <c r="N1396" s="31"/>
      <c r="O1396" s="31"/>
      <c r="P1396" s="31"/>
      <c r="Q1396" s="31"/>
      <c r="S1396" s="31"/>
      <c r="T1396" s="31"/>
      <c r="U1396" s="31"/>
      <c r="V1396" s="31"/>
      <c r="W1396" s="31"/>
      <c r="X1396" s="31"/>
      <c r="Y1396" s="31"/>
      <c r="Z1396" s="31"/>
      <c r="AA1396" s="31"/>
      <c r="AB1396" s="31"/>
      <c r="AC1396" s="31"/>
      <c r="AD1396" s="31"/>
      <c r="AE1396" s="31"/>
      <c r="AF1396" s="31"/>
      <c r="AG1396" s="31"/>
      <c r="AH1396" s="31"/>
      <c r="AI1396" s="31"/>
    </row>
    <row r="1397" spans="1:35">
      <c r="A1397" s="31"/>
      <c r="B1397" s="31"/>
      <c r="C1397" s="31"/>
      <c r="D1397" s="31"/>
      <c r="E1397" s="31"/>
      <c r="F1397" s="31"/>
      <c r="G1397" s="31"/>
      <c r="H1397" s="31"/>
      <c r="I1397" s="97"/>
      <c r="J1397" s="31"/>
      <c r="K1397" s="31"/>
      <c r="L1397" s="31"/>
      <c r="M1397" s="31"/>
      <c r="N1397" s="31"/>
      <c r="O1397" s="31"/>
      <c r="P1397" s="31"/>
      <c r="Q1397" s="31"/>
      <c r="S1397" s="31"/>
      <c r="T1397" s="31"/>
      <c r="U1397" s="31"/>
      <c r="V1397" s="31"/>
      <c r="W1397" s="31"/>
      <c r="X1397" s="31"/>
      <c r="Y1397" s="31"/>
      <c r="Z1397" s="31"/>
      <c r="AA1397" s="31"/>
      <c r="AB1397" s="31"/>
      <c r="AC1397" s="31"/>
      <c r="AD1397" s="31"/>
      <c r="AE1397" s="31"/>
      <c r="AF1397" s="31"/>
      <c r="AG1397" s="31"/>
      <c r="AH1397" s="31"/>
      <c r="AI1397" s="31"/>
    </row>
    <row r="1398" spans="1:35">
      <c r="A1398" s="31"/>
      <c r="B1398" s="31"/>
      <c r="C1398" s="31"/>
      <c r="D1398" s="31"/>
      <c r="E1398" s="31"/>
      <c r="F1398" s="31"/>
      <c r="G1398" s="31"/>
      <c r="H1398" s="31"/>
      <c r="I1398" s="97"/>
      <c r="J1398" s="31"/>
      <c r="K1398" s="31"/>
      <c r="L1398" s="31"/>
      <c r="M1398" s="31"/>
      <c r="N1398" s="31"/>
      <c r="O1398" s="31"/>
      <c r="P1398" s="31"/>
      <c r="Q1398" s="31"/>
      <c r="S1398" s="31"/>
      <c r="T1398" s="31"/>
      <c r="U1398" s="31"/>
      <c r="V1398" s="31"/>
      <c r="W1398" s="31"/>
      <c r="X1398" s="31"/>
      <c r="Y1398" s="31"/>
      <c r="Z1398" s="31"/>
      <c r="AA1398" s="31"/>
      <c r="AB1398" s="31"/>
      <c r="AC1398" s="31"/>
      <c r="AD1398" s="31"/>
      <c r="AE1398" s="31"/>
      <c r="AF1398" s="31"/>
      <c r="AG1398" s="31"/>
      <c r="AH1398" s="31"/>
      <c r="AI1398" s="31"/>
    </row>
    <row r="1399" spans="1:35">
      <c r="A1399" s="31"/>
      <c r="B1399" s="31"/>
      <c r="C1399" s="31"/>
      <c r="D1399" s="31"/>
      <c r="E1399" s="31"/>
      <c r="F1399" s="31"/>
      <c r="G1399" s="31"/>
      <c r="H1399" s="31"/>
      <c r="I1399" s="97"/>
      <c r="J1399" s="31"/>
      <c r="K1399" s="31"/>
      <c r="L1399" s="31"/>
      <c r="M1399" s="31"/>
      <c r="N1399" s="31"/>
      <c r="O1399" s="31"/>
      <c r="P1399" s="31"/>
      <c r="Q1399" s="31"/>
      <c r="S1399" s="31"/>
      <c r="T1399" s="31"/>
      <c r="U1399" s="31"/>
      <c r="V1399" s="31"/>
      <c r="W1399" s="31"/>
      <c r="X1399" s="31"/>
      <c r="Y1399" s="31"/>
      <c r="Z1399" s="31"/>
      <c r="AA1399" s="31"/>
      <c r="AB1399" s="31"/>
      <c r="AC1399" s="31"/>
      <c r="AD1399" s="31"/>
      <c r="AE1399" s="31"/>
      <c r="AF1399" s="31"/>
      <c r="AG1399" s="31"/>
      <c r="AH1399" s="31"/>
      <c r="AI1399" s="31"/>
    </row>
    <row r="1400" spans="1:35">
      <c r="A1400" s="31"/>
      <c r="B1400" s="31"/>
      <c r="C1400" s="31"/>
      <c r="D1400" s="31"/>
      <c r="E1400" s="31"/>
      <c r="F1400" s="31"/>
      <c r="G1400" s="31"/>
      <c r="H1400" s="31"/>
      <c r="I1400" s="97"/>
      <c r="J1400" s="31"/>
      <c r="K1400" s="31"/>
      <c r="L1400" s="31"/>
      <c r="M1400" s="31"/>
      <c r="N1400" s="31"/>
      <c r="O1400" s="31"/>
      <c r="P1400" s="31"/>
      <c r="Q1400" s="31"/>
      <c r="S1400" s="31"/>
      <c r="T1400" s="31"/>
      <c r="U1400" s="31"/>
      <c r="V1400" s="31"/>
      <c r="W1400" s="31"/>
      <c r="X1400" s="31"/>
      <c r="Y1400" s="31"/>
      <c r="Z1400" s="31"/>
      <c r="AA1400" s="31"/>
      <c r="AB1400" s="31"/>
      <c r="AC1400" s="31"/>
      <c r="AD1400" s="31"/>
      <c r="AE1400" s="31"/>
      <c r="AF1400" s="31"/>
      <c r="AG1400" s="31"/>
      <c r="AH1400" s="31"/>
      <c r="AI1400" s="31"/>
    </row>
    <row r="1401" spans="1:35">
      <c r="A1401" s="31"/>
      <c r="B1401" s="31"/>
      <c r="C1401" s="31"/>
      <c r="D1401" s="31"/>
      <c r="E1401" s="31"/>
      <c r="F1401" s="31"/>
      <c r="G1401" s="31"/>
      <c r="H1401" s="31"/>
      <c r="I1401" s="97"/>
      <c r="J1401" s="31"/>
      <c r="K1401" s="31"/>
      <c r="L1401" s="31"/>
      <c r="M1401" s="31"/>
      <c r="N1401" s="31"/>
      <c r="O1401" s="31"/>
      <c r="P1401" s="31"/>
      <c r="Q1401" s="31"/>
      <c r="S1401" s="31"/>
      <c r="T1401" s="31"/>
      <c r="U1401" s="31"/>
      <c r="V1401" s="31"/>
      <c r="W1401" s="31"/>
      <c r="X1401" s="31"/>
      <c r="Y1401" s="31"/>
      <c r="Z1401" s="31"/>
      <c r="AA1401" s="31"/>
      <c r="AB1401" s="31"/>
      <c r="AC1401" s="31"/>
      <c r="AD1401" s="31"/>
      <c r="AE1401" s="31"/>
      <c r="AF1401" s="31"/>
      <c r="AG1401" s="31"/>
      <c r="AH1401" s="31"/>
      <c r="AI1401" s="31"/>
    </row>
    <row r="1402" spans="1:35">
      <c r="A1402" s="31"/>
      <c r="B1402" s="31"/>
      <c r="C1402" s="31"/>
      <c r="D1402" s="31"/>
      <c r="E1402" s="31"/>
      <c r="F1402" s="31"/>
      <c r="G1402" s="31"/>
      <c r="H1402" s="31"/>
      <c r="I1402" s="97"/>
      <c r="J1402" s="31"/>
      <c r="K1402" s="31"/>
      <c r="L1402" s="31"/>
      <c r="M1402" s="31"/>
      <c r="N1402" s="31"/>
      <c r="O1402" s="31"/>
      <c r="P1402" s="31"/>
      <c r="Q1402" s="31"/>
      <c r="S1402" s="31"/>
      <c r="T1402" s="31"/>
      <c r="U1402" s="31"/>
      <c r="V1402" s="31"/>
      <c r="W1402" s="31"/>
      <c r="X1402" s="31"/>
      <c r="Y1402" s="31"/>
      <c r="Z1402" s="31"/>
      <c r="AA1402" s="31"/>
      <c r="AB1402" s="31"/>
      <c r="AC1402" s="31"/>
      <c r="AD1402" s="31"/>
      <c r="AE1402" s="31"/>
      <c r="AF1402" s="31"/>
      <c r="AG1402" s="31"/>
      <c r="AH1402" s="31"/>
      <c r="AI1402" s="31"/>
    </row>
    <row r="1403" spans="1:35">
      <c r="A1403" s="31"/>
      <c r="B1403" s="31"/>
      <c r="C1403" s="31"/>
      <c r="D1403" s="31"/>
      <c r="E1403" s="31"/>
      <c r="F1403" s="31"/>
      <c r="G1403" s="31"/>
      <c r="H1403" s="31"/>
      <c r="I1403" s="97"/>
      <c r="J1403" s="31"/>
      <c r="K1403" s="31"/>
      <c r="L1403" s="31"/>
      <c r="M1403" s="31"/>
      <c r="N1403" s="31"/>
      <c r="O1403" s="31"/>
      <c r="P1403" s="31"/>
      <c r="Q1403" s="31"/>
      <c r="S1403" s="31"/>
      <c r="T1403" s="31"/>
      <c r="U1403" s="31"/>
      <c r="V1403" s="31"/>
      <c r="W1403" s="31"/>
      <c r="X1403" s="31"/>
      <c r="Y1403" s="31"/>
      <c r="Z1403" s="31"/>
      <c r="AA1403" s="31"/>
      <c r="AB1403" s="31"/>
      <c r="AC1403" s="31"/>
      <c r="AD1403" s="31"/>
      <c r="AE1403" s="31"/>
      <c r="AF1403" s="31"/>
      <c r="AG1403" s="31"/>
      <c r="AH1403" s="31"/>
      <c r="AI1403" s="31"/>
    </row>
    <row r="1404" spans="1:35">
      <c r="A1404" s="31"/>
      <c r="B1404" s="31"/>
      <c r="C1404" s="31"/>
      <c r="D1404" s="31"/>
      <c r="E1404" s="31"/>
      <c r="F1404" s="31"/>
      <c r="G1404" s="31"/>
      <c r="H1404" s="31"/>
      <c r="I1404" s="97"/>
      <c r="J1404" s="31"/>
      <c r="K1404" s="31"/>
      <c r="L1404" s="31"/>
      <c r="M1404" s="31"/>
      <c r="N1404" s="31"/>
      <c r="O1404" s="31"/>
      <c r="P1404" s="31"/>
      <c r="Q1404" s="31"/>
      <c r="S1404" s="31"/>
      <c r="T1404" s="31"/>
      <c r="U1404" s="31"/>
      <c r="V1404" s="31"/>
      <c r="W1404" s="31"/>
      <c r="X1404" s="31"/>
      <c r="Y1404" s="31"/>
      <c r="Z1404" s="31"/>
      <c r="AA1404" s="31"/>
      <c r="AB1404" s="31"/>
      <c r="AC1404" s="31"/>
      <c r="AD1404" s="31"/>
      <c r="AE1404" s="31"/>
      <c r="AF1404" s="31"/>
      <c r="AG1404" s="31"/>
      <c r="AH1404" s="31"/>
      <c r="AI1404" s="31"/>
    </row>
    <row r="1405" spans="1:35">
      <c r="A1405" s="31"/>
      <c r="B1405" s="31"/>
      <c r="C1405" s="31"/>
      <c r="D1405" s="31"/>
      <c r="E1405" s="31"/>
      <c r="F1405" s="31"/>
      <c r="G1405" s="31"/>
      <c r="H1405" s="31"/>
      <c r="I1405" s="97"/>
      <c r="J1405" s="31"/>
      <c r="K1405" s="31"/>
      <c r="L1405" s="31"/>
      <c r="M1405" s="31"/>
      <c r="N1405" s="31"/>
      <c r="O1405" s="31"/>
      <c r="P1405" s="31"/>
      <c r="Q1405" s="31"/>
      <c r="S1405" s="31"/>
      <c r="T1405" s="31"/>
      <c r="U1405" s="31"/>
      <c r="V1405" s="31"/>
      <c r="W1405" s="31"/>
      <c r="X1405" s="31"/>
      <c r="Y1405" s="31"/>
      <c r="Z1405" s="31"/>
      <c r="AA1405" s="31"/>
      <c r="AB1405" s="31"/>
      <c r="AC1405" s="31"/>
      <c r="AD1405" s="31"/>
      <c r="AE1405" s="31"/>
      <c r="AF1405" s="31"/>
      <c r="AG1405" s="31"/>
      <c r="AH1405" s="31"/>
      <c r="AI1405" s="31"/>
    </row>
    <row r="1406" spans="1:35">
      <c r="A1406" s="31"/>
      <c r="B1406" s="31"/>
      <c r="C1406" s="31"/>
      <c r="D1406" s="31"/>
      <c r="E1406" s="31"/>
      <c r="F1406" s="31"/>
      <c r="G1406" s="31"/>
      <c r="H1406" s="31"/>
      <c r="I1406" s="97"/>
      <c r="J1406" s="31"/>
      <c r="K1406" s="31"/>
      <c r="L1406" s="31"/>
      <c r="M1406" s="31"/>
      <c r="N1406" s="31"/>
      <c r="O1406" s="31"/>
      <c r="P1406" s="31"/>
      <c r="Q1406" s="31"/>
      <c r="S1406" s="31"/>
      <c r="T1406" s="31"/>
      <c r="U1406" s="31"/>
      <c r="V1406" s="31"/>
      <c r="W1406" s="31"/>
      <c r="X1406" s="31"/>
      <c r="Y1406" s="31"/>
      <c r="Z1406" s="31"/>
      <c r="AA1406" s="31"/>
      <c r="AB1406" s="31"/>
      <c r="AC1406" s="31"/>
      <c r="AD1406" s="31"/>
      <c r="AE1406" s="31"/>
      <c r="AF1406" s="31"/>
      <c r="AG1406" s="31"/>
      <c r="AH1406" s="31"/>
      <c r="AI1406" s="31"/>
    </row>
    <row r="1407" spans="1:35">
      <c r="A1407" s="31"/>
      <c r="B1407" s="31"/>
      <c r="C1407" s="31"/>
      <c r="D1407" s="31"/>
      <c r="E1407" s="31"/>
      <c r="F1407" s="31"/>
      <c r="G1407" s="31"/>
      <c r="H1407" s="31"/>
      <c r="I1407" s="97"/>
      <c r="J1407" s="31"/>
      <c r="K1407" s="31"/>
      <c r="L1407" s="31"/>
      <c r="M1407" s="31"/>
      <c r="N1407" s="31"/>
      <c r="O1407" s="31"/>
      <c r="P1407" s="31"/>
      <c r="Q1407" s="31"/>
      <c r="S1407" s="31"/>
      <c r="T1407" s="31"/>
      <c r="U1407" s="31"/>
      <c r="V1407" s="31"/>
      <c r="W1407" s="31"/>
      <c r="X1407" s="31"/>
      <c r="Y1407" s="31"/>
      <c r="Z1407" s="31"/>
      <c r="AA1407" s="31"/>
      <c r="AB1407" s="31"/>
      <c r="AC1407" s="31"/>
      <c r="AD1407" s="31"/>
      <c r="AE1407" s="31"/>
      <c r="AF1407" s="31"/>
      <c r="AG1407" s="31"/>
      <c r="AH1407" s="31"/>
      <c r="AI1407" s="31"/>
    </row>
    <row r="1408" spans="1:35">
      <c r="A1408" s="31"/>
      <c r="B1408" s="31"/>
      <c r="C1408" s="31"/>
      <c r="D1408" s="31"/>
      <c r="E1408" s="31"/>
      <c r="F1408" s="31"/>
      <c r="G1408" s="31"/>
      <c r="H1408" s="31"/>
      <c r="I1408" s="97"/>
      <c r="J1408" s="31"/>
      <c r="K1408" s="31"/>
      <c r="L1408" s="31"/>
      <c r="M1408" s="31"/>
      <c r="N1408" s="31"/>
      <c r="O1408" s="31"/>
      <c r="P1408" s="31"/>
      <c r="Q1408" s="31"/>
      <c r="S1408" s="31"/>
      <c r="T1408" s="31"/>
      <c r="U1408" s="31"/>
      <c r="V1408" s="31"/>
      <c r="W1408" s="31"/>
      <c r="X1408" s="31"/>
      <c r="Y1408" s="31"/>
      <c r="Z1408" s="31"/>
      <c r="AA1408" s="31"/>
      <c r="AB1408" s="31"/>
      <c r="AC1408" s="31"/>
      <c r="AD1408" s="31"/>
      <c r="AE1408" s="31"/>
      <c r="AF1408" s="31"/>
      <c r="AG1408" s="31"/>
      <c r="AH1408" s="31"/>
      <c r="AI1408" s="31"/>
    </row>
    <row r="1409" spans="1:35">
      <c r="A1409" s="31"/>
      <c r="B1409" s="31"/>
      <c r="C1409" s="31"/>
      <c r="D1409" s="31"/>
      <c r="E1409" s="31"/>
      <c r="F1409" s="31"/>
      <c r="G1409" s="31"/>
      <c r="H1409" s="31"/>
      <c r="I1409" s="97"/>
      <c r="J1409" s="31"/>
      <c r="K1409" s="31"/>
      <c r="L1409" s="31"/>
      <c r="M1409" s="31"/>
      <c r="N1409" s="31"/>
      <c r="O1409" s="31"/>
      <c r="P1409" s="31"/>
      <c r="Q1409" s="31"/>
      <c r="S1409" s="31"/>
      <c r="T1409" s="31"/>
      <c r="U1409" s="31"/>
      <c r="V1409" s="31"/>
      <c r="W1409" s="31"/>
      <c r="X1409" s="31"/>
      <c r="Y1409" s="31"/>
      <c r="Z1409" s="31"/>
      <c r="AA1409" s="31"/>
      <c r="AB1409" s="31"/>
      <c r="AC1409" s="31"/>
      <c r="AD1409" s="31"/>
      <c r="AE1409" s="31"/>
      <c r="AF1409" s="31"/>
      <c r="AG1409" s="31"/>
      <c r="AH1409" s="31"/>
      <c r="AI1409" s="31"/>
    </row>
    <row r="1410" spans="1:35">
      <c r="A1410" s="31"/>
      <c r="B1410" s="31"/>
      <c r="C1410" s="31"/>
      <c r="D1410" s="31"/>
      <c r="E1410" s="31"/>
      <c r="F1410" s="31"/>
      <c r="G1410" s="31"/>
      <c r="H1410" s="31"/>
      <c r="I1410" s="97"/>
      <c r="J1410" s="31"/>
      <c r="K1410" s="31"/>
      <c r="L1410" s="31"/>
      <c r="M1410" s="31"/>
      <c r="N1410" s="31"/>
      <c r="O1410" s="31"/>
      <c r="P1410" s="31"/>
      <c r="Q1410" s="31"/>
      <c r="S1410" s="31"/>
      <c r="T1410" s="31"/>
      <c r="U1410" s="31"/>
      <c r="V1410" s="31"/>
      <c r="W1410" s="31"/>
      <c r="X1410" s="31"/>
      <c r="Y1410" s="31"/>
      <c r="Z1410" s="31"/>
      <c r="AA1410" s="31"/>
      <c r="AB1410" s="31"/>
      <c r="AC1410" s="31"/>
      <c r="AD1410" s="31"/>
      <c r="AE1410" s="31"/>
      <c r="AF1410" s="31"/>
      <c r="AG1410" s="31"/>
      <c r="AH1410" s="31"/>
      <c r="AI1410" s="31"/>
    </row>
    <row r="1411" spans="1:35">
      <c r="A1411" s="31"/>
      <c r="B1411" s="31"/>
      <c r="C1411" s="31"/>
      <c r="D1411" s="31"/>
      <c r="E1411" s="31"/>
      <c r="F1411" s="31"/>
      <c r="G1411" s="31"/>
      <c r="H1411" s="31"/>
      <c r="I1411" s="97"/>
      <c r="J1411" s="31"/>
      <c r="K1411" s="31"/>
      <c r="L1411" s="31"/>
      <c r="M1411" s="31"/>
      <c r="N1411" s="31"/>
      <c r="O1411" s="31"/>
      <c r="P1411" s="31"/>
      <c r="Q1411" s="31"/>
      <c r="S1411" s="31"/>
      <c r="T1411" s="31"/>
      <c r="U1411" s="31"/>
      <c r="V1411" s="31"/>
      <c r="W1411" s="31"/>
      <c r="X1411" s="31"/>
      <c r="Y1411" s="31"/>
      <c r="Z1411" s="31"/>
      <c r="AA1411" s="31"/>
      <c r="AB1411" s="31"/>
      <c r="AC1411" s="31"/>
      <c r="AD1411" s="31"/>
      <c r="AE1411" s="31"/>
      <c r="AF1411" s="31"/>
      <c r="AG1411" s="31"/>
      <c r="AH1411" s="31"/>
      <c r="AI1411" s="31"/>
    </row>
    <row r="1412" spans="1:35">
      <c r="A1412" s="31"/>
      <c r="B1412" s="31"/>
      <c r="C1412" s="31"/>
      <c r="D1412" s="31"/>
      <c r="E1412" s="31"/>
      <c r="F1412" s="31"/>
      <c r="G1412" s="31"/>
      <c r="H1412" s="31"/>
      <c r="I1412" s="97"/>
      <c r="J1412" s="31"/>
      <c r="K1412" s="31"/>
      <c r="L1412" s="31"/>
      <c r="M1412" s="31"/>
      <c r="N1412" s="31"/>
      <c r="O1412" s="31"/>
      <c r="P1412" s="31"/>
      <c r="Q1412" s="31"/>
      <c r="S1412" s="31"/>
      <c r="T1412" s="31"/>
      <c r="U1412" s="31"/>
      <c r="V1412" s="31"/>
      <c r="W1412" s="31"/>
      <c r="X1412" s="31"/>
      <c r="Y1412" s="31"/>
      <c r="Z1412" s="31"/>
      <c r="AA1412" s="31"/>
      <c r="AB1412" s="31"/>
      <c r="AC1412" s="31"/>
      <c r="AD1412" s="31"/>
      <c r="AE1412" s="31"/>
      <c r="AF1412" s="31"/>
      <c r="AG1412" s="31"/>
      <c r="AH1412" s="31"/>
      <c r="AI1412" s="31"/>
    </row>
    <row r="1413" spans="1:35">
      <c r="A1413" s="31"/>
      <c r="B1413" s="31"/>
      <c r="C1413" s="31"/>
      <c r="D1413" s="31"/>
      <c r="E1413" s="31"/>
      <c r="F1413" s="31"/>
      <c r="G1413" s="31"/>
      <c r="H1413" s="31"/>
      <c r="I1413" s="97"/>
      <c r="J1413" s="31"/>
      <c r="K1413" s="31"/>
      <c r="L1413" s="31"/>
      <c r="M1413" s="31"/>
      <c r="N1413" s="31"/>
      <c r="O1413" s="31"/>
      <c r="P1413" s="31"/>
      <c r="Q1413" s="31"/>
      <c r="S1413" s="31"/>
      <c r="T1413" s="31"/>
      <c r="U1413" s="31"/>
      <c r="V1413" s="31"/>
      <c r="W1413" s="31"/>
      <c r="X1413" s="31"/>
      <c r="Y1413" s="31"/>
      <c r="Z1413" s="31"/>
      <c r="AA1413" s="31"/>
      <c r="AB1413" s="31"/>
      <c r="AC1413" s="31"/>
      <c r="AD1413" s="31"/>
      <c r="AE1413" s="31"/>
      <c r="AF1413" s="31"/>
      <c r="AG1413" s="31"/>
      <c r="AH1413" s="31"/>
      <c r="AI1413" s="31"/>
    </row>
    <row r="1414" spans="1:35">
      <c r="A1414" s="31"/>
      <c r="B1414" s="31"/>
      <c r="C1414" s="31"/>
      <c r="D1414" s="31"/>
      <c r="E1414" s="31"/>
      <c r="F1414" s="31"/>
      <c r="G1414" s="31"/>
      <c r="H1414" s="31"/>
      <c r="I1414" s="97"/>
      <c r="J1414" s="31"/>
      <c r="K1414" s="31"/>
      <c r="L1414" s="31"/>
      <c r="M1414" s="31"/>
      <c r="N1414" s="31"/>
      <c r="O1414" s="31"/>
      <c r="P1414" s="31"/>
      <c r="Q1414" s="31"/>
      <c r="S1414" s="31"/>
      <c r="T1414" s="31"/>
      <c r="U1414" s="31"/>
      <c r="V1414" s="31"/>
      <c r="W1414" s="31"/>
      <c r="X1414" s="31"/>
      <c r="Y1414" s="31"/>
      <c r="Z1414" s="31"/>
      <c r="AA1414" s="31"/>
      <c r="AB1414" s="31"/>
      <c r="AC1414" s="31"/>
      <c r="AD1414" s="31"/>
      <c r="AE1414" s="31"/>
      <c r="AF1414" s="31"/>
      <c r="AG1414" s="31"/>
      <c r="AH1414" s="31"/>
      <c r="AI1414" s="31"/>
    </row>
    <row r="1415" spans="1:35">
      <c r="A1415" s="31"/>
      <c r="B1415" s="31"/>
      <c r="C1415" s="31"/>
      <c r="D1415" s="31"/>
      <c r="E1415" s="31"/>
      <c r="F1415" s="31"/>
      <c r="G1415" s="31"/>
      <c r="H1415" s="31"/>
      <c r="I1415" s="97"/>
      <c r="J1415" s="31"/>
      <c r="K1415" s="31"/>
      <c r="L1415" s="31"/>
      <c r="M1415" s="31"/>
      <c r="N1415" s="31"/>
      <c r="O1415" s="31"/>
      <c r="P1415" s="31"/>
      <c r="Q1415" s="31"/>
      <c r="S1415" s="31"/>
      <c r="T1415" s="31"/>
      <c r="U1415" s="31"/>
      <c r="V1415" s="31"/>
      <c r="W1415" s="31"/>
      <c r="X1415" s="31"/>
      <c r="Y1415" s="31"/>
      <c r="Z1415" s="31"/>
      <c r="AA1415" s="31"/>
      <c r="AB1415" s="31"/>
      <c r="AC1415" s="31"/>
      <c r="AD1415" s="31"/>
      <c r="AE1415" s="31"/>
      <c r="AF1415" s="31"/>
      <c r="AG1415" s="31"/>
      <c r="AH1415" s="31"/>
      <c r="AI1415" s="31"/>
    </row>
    <row r="1416" spans="1:35">
      <c r="A1416" s="31"/>
      <c r="B1416" s="31"/>
      <c r="C1416" s="31"/>
      <c r="D1416" s="31"/>
      <c r="E1416" s="31"/>
      <c r="F1416" s="31"/>
      <c r="G1416" s="31"/>
      <c r="H1416" s="31"/>
      <c r="I1416" s="97"/>
      <c r="J1416" s="31"/>
      <c r="K1416" s="31"/>
      <c r="L1416" s="31"/>
      <c r="M1416" s="31"/>
      <c r="N1416" s="31"/>
      <c r="O1416" s="31"/>
      <c r="P1416" s="31"/>
      <c r="Q1416" s="31"/>
      <c r="S1416" s="31"/>
      <c r="T1416" s="31"/>
      <c r="U1416" s="31"/>
      <c r="V1416" s="31"/>
      <c r="W1416" s="31"/>
      <c r="X1416" s="31"/>
      <c r="Y1416" s="31"/>
      <c r="Z1416" s="31"/>
      <c r="AA1416" s="31"/>
      <c r="AB1416" s="31"/>
      <c r="AC1416" s="31"/>
      <c r="AD1416" s="31"/>
      <c r="AE1416" s="31"/>
      <c r="AF1416" s="31"/>
      <c r="AG1416" s="31"/>
      <c r="AH1416" s="31"/>
      <c r="AI1416" s="31"/>
    </row>
    <row r="1417" spans="1:35">
      <c r="A1417" s="31"/>
      <c r="B1417" s="31"/>
      <c r="C1417" s="31"/>
      <c r="D1417" s="31"/>
      <c r="E1417" s="31"/>
      <c r="F1417" s="31"/>
      <c r="G1417" s="31"/>
      <c r="H1417" s="31"/>
      <c r="I1417" s="97"/>
      <c r="J1417" s="31"/>
      <c r="K1417" s="31"/>
      <c r="L1417" s="31"/>
      <c r="M1417" s="31"/>
      <c r="N1417" s="31"/>
      <c r="O1417" s="31"/>
      <c r="P1417" s="31"/>
      <c r="Q1417" s="31"/>
      <c r="S1417" s="31"/>
      <c r="T1417" s="31"/>
      <c r="U1417" s="31"/>
      <c r="V1417" s="31"/>
      <c r="W1417" s="31"/>
      <c r="X1417" s="31"/>
      <c r="Y1417" s="31"/>
      <c r="Z1417" s="31"/>
      <c r="AA1417" s="31"/>
      <c r="AB1417" s="31"/>
      <c r="AC1417" s="31"/>
      <c r="AD1417" s="31"/>
      <c r="AE1417" s="31"/>
      <c r="AF1417" s="31"/>
      <c r="AG1417" s="31"/>
      <c r="AH1417" s="31"/>
      <c r="AI1417" s="31"/>
    </row>
    <row r="1418" spans="1:35">
      <c r="A1418" s="31"/>
      <c r="B1418" s="31"/>
      <c r="C1418" s="31"/>
      <c r="D1418" s="31"/>
      <c r="E1418" s="31"/>
      <c r="F1418" s="31"/>
      <c r="G1418" s="31"/>
      <c r="H1418" s="31"/>
      <c r="I1418" s="97"/>
      <c r="J1418" s="31"/>
      <c r="K1418" s="31"/>
      <c r="L1418" s="31"/>
      <c r="M1418" s="31"/>
      <c r="N1418" s="31"/>
      <c r="O1418" s="31"/>
      <c r="P1418" s="31"/>
      <c r="Q1418" s="31"/>
      <c r="S1418" s="31"/>
      <c r="T1418" s="31"/>
      <c r="U1418" s="31"/>
      <c r="V1418" s="31"/>
      <c r="W1418" s="31"/>
      <c r="X1418" s="31"/>
      <c r="Y1418" s="31"/>
      <c r="Z1418" s="31"/>
      <c r="AA1418" s="31"/>
      <c r="AB1418" s="31"/>
      <c r="AC1418" s="31"/>
      <c r="AD1418" s="31"/>
      <c r="AE1418" s="31"/>
      <c r="AF1418" s="31"/>
      <c r="AG1418" s="31"/>
      <c r="AH1418" s="31"/>
      <c r="AI1418" s="31"/>
    </row>
    <row r="1419" spans="1:35">
      <c r="A1419" s="31"/>
      <c r="B1419" s="31"/>
      <c r="C1419" s="31"/>
      <c r="D1419" s="31"/>
      <c r="E1419" s="31"/>
      <c r="F1419" s="31"/>
      <c r="G1419" s="31"/>
      <c r="H1419" s="31"/>
      <c r="I1419" s="97"/>
      <c r="J1419" s="31"/>
      <c r="K1419" s="31"/>
      <c r="L1419" s="31"/>
      <c r="M1419" s="31"/>
      <c r="N1419" s="31"/>
      <c r="O1419" s="31"/>
      <c r="P1419" s="31"/>
      <c r="Q1419" s="31"/>
      <c r="S1419" s="31"/>
      <c r="T1419" s="31"/>
      <c r="U1419" s="31"/>
      <c r="V1419" s="31"/>
      <c r="W1419" s="31"/>
      <c r="X1419" s="31"/>
      <c r="Y1419" s="31"/>
      <c r="Z1419" s="31"/>
      <c r="AA1419" s="31"/>
      <c r="AB1419" s="31"/>
      <c r="AC1419" s="31"/>
      <c r="AD1419" s="31"/>
      <c r="AE1419" s="31"/>
      <c r="AF1419" s="31"/>
      <c r="AG1419" s="31"/>
      <c r="AH1419" s="31"/>
      <c r="AI1419" s="31"/>
    </row>
    <row r="1420" spans="1:35">
      <c r="A1420" s="31"/>
      <c r="B1420" s="31"/>
      <c r="C1420" s="31"/>
      <c r="D1420" s="31"/>
      <c r="E1420" s="31"/>
      <c r="F1420" s="31"/>
      <c r="G1420" s="31"/>
      <c r="H1420" s="31"/>
      <c r="I1420" s="97"/>
      <c r="J1420" s="31"/>
      <c r="K1420" s="31"/>
      <c r="L1420" s="31"/>
      <c r="M1420" s="31"/>
      <c r="N1420" s="31"/>
      <c r="O1420" s="31"/>
      <c r="P1420" s="31"/>
      <c r="Q1420" s="31"/>
      <c r="S1420" s="31"/>
      <c r="T1420" s="31"/>
      <c r="U1420" s="31"/>
      <c r="V1420" s="31"/>
      <c r="W1420" s="31"/>
      <c r="X1420" s="31"/>
      <c r="Y1420" s="31"/>
      <c r="Z1420" s="31"/>
      <c r="AA1420" s="31"/>
      <c r="AB1420" s="31"/>
      <c r="AC1420" s="31"/>
      <c r="AD1420" s="31"/>
      <c r="AE1420" s="31"/>
      <c r="AF1420" s="31"/>
      <c r="AG1420" s="31"/>
      <c r="AH1420" s="31"/>
      <c r="AI1420" s="31"/>
    </row>
    <row r="1421" spans="1:35">
      <c r="A1421" s="31"/>
      <c r="B1421" s="31"/>
      <c r="C1421" s="31"/>
      <c r="D1421" s="31"/>
      <c r="E1421" s="31"/>
      <c r="F1421" s="31"/>
      <c r="G1421" s="31"/>
      <c r="H1421" s="31"/>
      <c r="I1421" s="97"/>
      <c r="J1421" s="31"/>
      <c r="K1421" s="31"/>
      <c r="L1421" s="31"/>
      <c r="M1421" s="31"/>
      <c r="N1421" s="31"/>
      <c r="O1421" s="31"/>
      <c r="P1421" s="31"/>
      <c r="Q1421" s="31"/>
      <c r="S1421" s="31"/>
      <c r="T1421" s="31"/>
      <c r="U1421" s="31"/>
      <c r="V1421" s="31"/>
      <c r="W1421" s="31"/>
      <c r="X1421" s="31"/>
      <c r="Y1421" s="31"/>
      <c r="Z1421" s="31"/>
      <c r="AA1421" s="31"/>
      <c r="AB1421" s="31"/>
      <c r="AC1421" s="31"/>
      <c r="AD1421" s="31"/>
      <c r="AE1421" s="31"/>
      <c r="AF1421" s="31"/>
      <c r="AG1421" s="31"/>
      <c r="AH1421" s="31"/>
      <c r="AI1421" s="31"/>
    </row>
    <row r="1422" spans="1:35">
      <c r="A1422" s="31"/>
      <c r="B1422" s="31"/>
      <c r="C1422" s="31"/>
      <c r="D1422" s="31"/>
      <c r="E1422" s="31"/>
      <c r="F1422" s="31"/>
      <c r="G1422" s="31"/>
      <c r="H1422" s="31"/>
      <c r="I1422" s="97"/>
      <c r="J1422" s="31"/>
      <c r="K1422" s="31"/>
      <c r="L1422" s="31"/>
      <c r="M1422" s="31"/>
      <c r="N1422" s="31"/>
      <c r="O1422" s="31"/>
      <c r="P1422" s="31"/>
      <c r="Q1422" s="31"/>
      <c r="S1422" s="31"/>
      <c r="T1422" s="31"/>
      <c r="U1422" s="31"/>
      <c r="V1422" s="31"/>
      <c r="W1422" s="31"/>
      <c r="X1422" s="31"/>
      <c r="Y1422" s="31"/>
      <c r="Z1422" s="31"/>
      <c r="AA1422" s="31"/>
      <c r="AB1422" s="31"/>
      <c r="AC1422" s="31"/>
      <c r="AD1422" s="31"/>
      <c r="AE1422" s="31"/>
      <c r="AF1422" s="31"/>
      <c r="AG1422" s="31"/>
      <c r="AH1422" s="31"/>
      <c r="AI1422" s="31"/>
    </row>
    <row r="1423" spans="1:35">
      <c r="A1423" s="31"/>
      <c r="B1423" s="31"/>
      <c r="C1423" s="31"/>
      <c r="D1423" s="31"/>
      <c r="E1423" s="31"/>
      <c r="F1423" s="31"/>
      <c r="G1423" s="31"/>
      <c r="H1423" s="31"/>
      <c r="I1423" s="97"/>
      <c r="J1423" s="31"/>
      <c r="K1423" s="31"/>
      <c r="L1423" s="31"/>
      <c r="M1423" s="31"/>
      <c r="N1423" s="31"/>
      <c r="O1423" s="31"/>
      <c r="P1423" s="31"/>
      <c r="Q1423" s="31"/>
      <c r="S1423" s="31"/>
      <c r="T1423" s="31"/>
      <c r="U1423" s="31"/>
      <c r="V1423" s="31"/>
      <c r="W1423" s="31"/>
      <c r="X1423" s="31"/>
      <c r="Y1423" s="31"/>
      <c r="Z1423" s="31"/>
      <c r="AA1423" s="31"/>
      <c r="AB1423" s="31"/>
      <c r="AC1423" s="31"/>
      <c r="AD1423" s="31"/>
      <c r="AE1423" s="31"/>
      <c r="AF1423" s="31"/>
      <c r="AG1423" s="31"/>
      <c r="AH1423" s="31"/>
      <c r="AI1423" s="31"/>
    </row>
    <row r="1424" spans="1:35">
      <c r="A1424" s="31"/>
      <c r="B1424" s="31"/>
      <c r="C1424" s="31"/>
      <c r="D1424" s="31"/>
      <c r="E1424" s="31"/>
      <c r="F1424" s="31"/>
      <c r="G1424" s="31"/>
      <c r="H1424" s="31"/>
      <c r="I1424" s="97"/>
      <c r="J1424" s="31"/>
      <c r="K1424" s="31"/>
      <c r="L1424" s="31"/>
      <c r="M1424" s="31"/>
      <c r="N1424" s="31"/>
      <c r="O1424" s="31"/>
      <c r="P1424" s="31"/>
      <c r="Q1424" s="31"/>
      <c r="S1424" s="31"/>
      <c r="T1424" s="31"/>
      <c r="U1424" s="31"/>
      <c r="V1424" s="31"/>
      <c r="W1424" s="31"/>
      <c r="X1424" s="31"/>
      <c r="Y1424" s="31"/>
      <c r="Z1424" s="31"/>
      <c r="AA1424" s="31"/>
      <c r="AB1424" s="31"/>
      <c r="AC1424" s="31"/>
      <c r="AD1424" s="31"/>
      <c r="AE1424" s="31"/>
      <c r="AF1424" s="31"/>
      <c r="AG1424" s="31"/>
      <c r="AH1424" s="31"/>
      <c r="AI1424" s="31"/>
    </row>
    <row r="1425" spans="1:35">
      <c r="A1425" s="31"/>
      <c r="B1425" s="31"/>
      <c r="C1425" s="31"/>
      <c r="D1425" s="31"/>
      <c r="E1425" s="31"/>
      <c r="F1425" s="31"/>
      <c r="G1425" s="31"/>
      <c r="H1425" s="31"/>
      <c r="I1425" s="97"/>
      <c r="J1425" s="31"/>
      <c r="K1425" s="31"/>
      <c r="L1425" s="31"/>
      <c r="M1425" s="31"/>
      <c r="N1425" s="31"/>
      <c r="O1425" s="31"/>
      <c r="P1425" s="31"/>
      <c r="Q1425" s="31"/>
      <c r="S1425" s="31"/>
      <c r="T1425" s="31"/>
      <c r="U1425" s="31"/>
      <c r="V1425" s="31"/>
      <c r="W1425" s="31"/>
      <c r="X1425" s="31"/>
      <c r="Y1425" s="31"/>
      <c r="Z1425" s="31"/>
      <c r="AA1425" s="31"/>
      <c r="AB1425" s="31"/>
      <c r="AC1425" s="31"/>
      <c r="AD1425" s="31"/>
      <c r="AE1425" s="31"/>
      <c r="AF1425" s="31"/>
      <c r="AG1425" s="31"/>
      <c r="AH1425" s="31"/>
      <c r="AI1425" s="31"/>
    </row>
    <row r="1426" spans="1:35">
      <c r="A1426" s="31"/>
      <c r="B1426" s="31"/>
      <c r="C1426" s="31"/>
      <c r="D1426" s="31"/>
      <c r="E1426" s="31"/>
      <c r="F1426" s="31"/>
      <c r="G1426" s="31"/>
      <c r="H1426" s="31"/>
      <c r="I1426" s="97"/>
      <c r="J1426" s="31"/>
      <c r="K1426" s="31"/>
      <c r="L1426" s="31"/>
      <c r="M1426" s="31"/>
      <c r="N1426" s="31"/>
      <c r="O1426" s="31"/>
      <c r="P1426" s="31"/>
      <c r="Q1426" s="31"/>
      <c r="S1426" s="31"/>
      <c r="T1426" s="31"/>
      <c r="U1426" s="31"/>
      <c r="V1426" s="31"/>
      <c r="W1426" s="31"/>
      <c r="X1426" s="31"/>
      <c r="Y1426" s="31"/>
      <c r="Z1426" s="31"/>
      <c r="AA1426" s="31"/>
      <c r="AB1426" s="31"/>
      <c r="AC1426" s="31"/>
      <c r="AD1426" s="31"/>
      <c r="AE1426" s="31"/>
      <c r="AF1426" s="31"/>
      <c r="AG1426" s="31"/>
      <c r="AH1426" s="31"/>
      <c r="AI1426" s="31"/>
    </row>
    <row r="1427" spans="1:35">
      <c r="A1427" s="31"/>
      <c r="B1427" s="31"/>
      <c r="C1427" s="31"/>
      <c r="D1427" s="31"/>
      <c r="E1427" s="31"/>
      <c r="F1427" s="31"/>
      <c r="G1427" s="31"/>
      <c r="H1427" s="31"/>
      <c r="I1427" s="97"/>
      <c r="J1427" s="31"/>
      <c r="K1427" s="31"/>
      <c r="L1427" s="31"/>
      <c r="M1427" s="31"/>
      <c r="N1427" s="31"/>
      <c r="O1427" s="31"/>
      <c r="P1427" s="31"/>
      <c r="Q1427" s="31"/>
      <c r="S1427" s="31"/>
      <c r="T1427" s="31"/>
      <c r="U1427" s="31"/>
      <c r="V1427" s="31"/>
      <c r="W1427" s="31"/>
      <c r="X1427" s="31"/>
      <c r="Y1427" s="31"/>
      <c r="Z1427" s="31"/>
      <c r="AA1427" s="31"/>
      <c r="AB1427" s="31"/>
      <c r="AC1427" s="31"/>
      <c r="AD1427" s="31"/>
      <c r="AE1427" s="31"/>
      <c r="AF1427" s="31"/>
      <c r="AG1427" s="31"/>
      <c r="AH1427" s="31"/>
      <c r="AI1427" s="31"/>
    </row>
    <row r="1428" spans="1:35">
      <c r="A1428" s="31"/>
      <c r="B1428" s="31"/>
      <c r="C1428" s="31"/>
      <c r="D1428" s="31"/>
      <c r="E1428" s="31"/>
      <c r="F1428" s="31"/>
      <c r="G1428" s="31"/>
      <c r="H1428" s="31"/>
      <c r="I1428" s="97"/>
      <c r="J1428" s="31"/>
      <c r="K1428" s="31"/>
      <c r="L1428" s="31"/>
      <c r="M1428" s="31"/>
      <c r="N1428" s="31"/>
      <c r="O1428" s="31"/>
      <c r="P1428" s="31"/>
      <c r="Q1428" s="31"/>
      <c r="S1428" s="31"/>
      <c r="T1428" s="31"/>
      <c r="U1428" s="31"/>
      <c r="V1428" s="31"/>
      <c r="W1428" s="31"/>
      <c r="X1428" s="31"/>
      <c r="Y1428" s="31"/>
      <c r="Z1428" s="31"/>
      <c r="AA1428" s="31"/>
      <c r="AB1428" s="31"/>
      <c r="AC1428" s="31"/>
      <c r="AD1428" s="31"/>
      <c r="AE1428" s="31"/>
      <c r="AF1428" s="31"/>
      <c r="AG1428" s="31"/>
      <c r="AH1428" s="31"/>
      <c r="AI1428" s="31"/>
    </row>
    <row r="1429" spans="1:35">
      <c r="A1429" s="31"/>
      <c r="B1429" s="31"/>
      <c r="C1429" s="31"/>
      <c r="D1429" s="31"/>
      <c r="E1429" s="31"/>
      <c r="F1429" s="31"/>
      <c r="G1429" s="31"/>
      <c r="H1429" s="31"/>
      <c r="I1429" s="97"/>
      <c r="J1429" s="31"/>
      <c r="K1429" s="31"/>
      <c r="L1429" s="31"/>
      <c r="M1429" s="31"/>
      <c r="N1429" s="31"/>
      <c r="O1429" s="31"/>
      <c r="P1429" s="31"/>
      <c r="Q1429" s="31"/>
      <c r="S1429" s="31"/>
      <c r="T1429" s="31"/>
      <c r="U1429" s="31"/>
      <c r="V1429" s="31"/>
      <c r="W1429" s="31"/>
      <c r="X1429" s="31"/>
      <c r="Y1429" s="31"/>
      <c r="Z1429" s="31"/>
      <c r="AA1429" s="31"/>
      <c r="AB1429" s="31"/>
      <c r="AC1429" s="31"/>
      <c r="AD1429" s="31"/>
      <c r="AE1429" s="31"/>
      <c r="AF1429" s="31"/>
      <c r="AG1429" s="31"/>
      <c r="AH1429" s="31"/>
      <c r="AI1429" s="31"/>
    </row>
    <row r="1430" spans="1:35">
      <c r="A1430" s="31"/>
      <c r="B1430" s="31"/>
      <c r="C1430" s="31"/>
      <c r="D1430" s="31"/>
      <c r="E1430" s="31"/>
      <c r="F1430" s="31"/>
      <c r="G1430" s="31"/>
      <c r="H1430" s="31"/>
      <c r="I1430" s="97"/>
      <c r="J1430" s="31"/>
      <c r="K1430" s="31"/>
      <c r="L1430" s="31"/>
      <c r="M1430" s="31"/>
      <c r="N1430" s="31"/>
      <c r="O1430" s="31"/>
      <c r="P1430" s="31"/>
      <c r="Q1430" s="31"/>
      <c r="S1430" s="31"/>
      <c r="T1430" s="31"/>
      <c r="U1430" s="31"/>
      <c r="V1430" s="31"/>
      <c r="W1430" s="31"/>
      <c r="X1430" s="31"/>
      <c r="Y1430" s="31"/>
      <c r="Z1430" s="31"/>
      <c r="AA1430" s="31"/>
      <c r="AB1430" s="31"/>
      <c r="AC1430" s="31"/>
      <c r="AD1430" s="31"/>
      <c r="AE1430" s="31"/>
      <c r="AF1430" s="31"/>
      <c r="AG1430" s="31"/>
      <c r="AH1430" s="31"/>
      <c r="AI1430" s="31"/>
    </row>
    <row r="1431" spans="1:35">
      <c r="A1431" s="31"/>
      <c r="B1431" s="31"/>
      <c r="C1431" s="31"/>
      <c r="D1431" s="31"/>
      <c r="E1431" s="31"/>
      <c r="F1431" s="31"/>
      <c r="G1431" s="31"/>
      <c r="H1431" s="31"/>
      <c r="I1431" s="97"/>
      <c r="J1431" s="31"/>
      <c r="K1431" s="31"/>
      <c r="L1431" s="31"/>
      <c r="M1431" s="31"/>
      <c r="N1431" s="31"/>
      <c r="O1431" s="31"/>
      <c r="P1431" s="31"/>
      <c r="Q1431" s="31"/>
      <c r="S1431" s="31"/>
      <c r="T1431" s="31"/>
      <c r="U1431" s="31"/>
      <c r="V1431" s="31"/>
      <c r="W1431" s="31"/>
      <c r="X1431" s="31"/>
      <c r="Y1431" s="31"/>
      <c r="Z1431" s="31"/>
      <c r="AA1431" s="31"/>
      <c r="AB1431" s="31"/>
      <c r="AC1431" s="31"/>
      <c r="AD1431" s="31"/>
      <c r="AE1431" s="31"/>
      <c r="AF1431" s="31"/>
      <c r="AG1431" s="31"/>
      <c r="AH1431" s="31"/>
      <c r="AI1431" s="31"/>
    </row>
    <row r="1432" spans="1:35">
      <c r="A1432" s="31"/>
      <c r="B1432" s="31"/>
      <c r="C1432" s="31"/>
      <c r="D1432" s="31"/>
      <c r="E1432" s="31"/>
      <c r="F1432" s="31"/>
      <c r="G1432" s="31"/>
      <c r="H1432" s="31"/>
      <c r="I1432" s="97"/>
      <c r="J1432" s="31"/>
      <c r="K1432" s="31"/>
      <c r="L1432" s="31"/>
      <c r="M1432" s="31"/>
      <c r="N1432" s="31"/>
      <c r="O1432" s="31"/>
      <c r="P1432" s="31"/>
      <c r="Q1432" s="31"/>
      <c r="S1432" s="31"/>
      <c r="T1432" s="31"/>
      <c r="U1432" s="31"/>
      <c r="V1432" s="31"/>
      <c r="W1432" s="31"/>
      <c r="X1432" s="31"/>
      <c r="Y1432" s="31"/>
      <c r="Z1432" s="31"/>
      <c r="AA1432" s="31"/>
      <c r="AB1432" s="31"/>
      <c r="AC1432" s="31"/>
      <c r="AD1432" s="31"/>
      <c r="AE1432" s="31"/>
      <c r="AF1432" s="31"/>
      <c r="AG1432" s="31"/>
      <c r="AH1432" s="31"/>
      <c r="AI1432" s="31"/>
    </row>
    <row r="1433" spans="1:35">
      <c r="A1433" s="31"/>
      <c r="B1433" s="31"/>
      <c r="C1433" s="31"/>
      <c r="D1433" s="31"/>
      <c r="E1433" s="31"/>
      <c r="F1433" s="31"/>
      <c r="G1433" s="31"/>
      <c r="H1433" s="31"/>
      <c r="I1433" s="97"/>
      <c r="J1433" s="31"/>
      <c r="K1433" s="31"/>
      <c r="L1433" s="31"/>
      <c r="M1433" s="31"/>
      <c r="N1433" s="31"/>
      <c r="O1433" s="31"/>
      <c r="P1433" s="31"/>
      <c r="Q1433" s="31"/>
      <c r="S1433" s="31"/>
      <c r="T1433" s="31"/>
      <c r="U1433" s="31"/>
      <c r="V1433" s="31"/>
      <c r="W1433" s="31"/>
      <c r="X1433" s="31"/>
      <c r="Y1433" s="31"/>
      <c r="Z1433" s="31"/>
      <c r="AA1433" s="31"/>
      <c r="AB1433" s="31"/>
      <c r="AC1433" s="31"/>
      <c r="AD1433" s="31"/>
      <c r="AE1433" s="31"/>
      <c r="AF1433" s="31"/>
      <c r="AG1433" s="31"/>
      <c r="AH1433" s="31"/>
      <c r="AI1433" s="31"/>
    </row>
    <row r="1434" spans="1:35">
      <c r="A1434" s="31"/>
      <c r="B1434" s="31"/>
      <c r="C1434" s="31"/>
      <c r="D1434" s="31"/>
      <c r="E1434" s="31"/>
      <c r="F1434" s="31"/>
      <c r="G1434" s="31"/>
      <c r="H1434" s="31"/>
      <c r="I1434" s="97"/>
      <c r="J1434" s="31"/>
      <c r="K1434" s="31"/>
      <c r="L1434" s="31"/>
      <c r="M1434" s="31"/>
      <c r="N1434" s="31"/>
      <c r="O1434" s="31"/>
      <c r="P1434" s="31"/>
      <c r="Q1434" s="31"/>
      <c r="S1434" s="31"/>
      <c r="T1434" s="31"/>
      <c r="U1434" s="31"/>
      <c r="V1434" s="31"/>
      <c r="W1434" s="31"/>
      <c r="X1434" s="31"/>
      <c r="Y1434" s="31"/>
      <c r="Z1434" s="31"/>
      <c r="AA1434" s="31"/>
      <c r="AB1434" s="31"/>
      <c r="AC1434" s="31"/>
      <c r="AD1434" s="31"/>
      <c r="AE1434" s="31"/>
      <c r="AF1434" s="31"/>
      <c r="AG1434" s="31"/>
      <c r="AH1434" s="31"/>
      <c r="AI1434" s="31"/>
    </row>
    <row r="1435" spans="1:35">
      <c r="A1435" s="31"/>
      <c r="B1435" s="31"/>
      <c r="C1435" s="31"/>
      <c r="D1435" s="31"/>
      <c r="E1435" s="31"/>
      <c r="F1435" s="31"/>
      <c r="G1435" s="31"/>
      <c r="H1435" s="31"/>
      <c r="I1435" s="97"/>
      <c r="J1435" s="31"/>
      <c r="K1435" s="31"/>
      <c r="L1435" s="31"/>
      <c r="M1435" s="31"/>
      <c r="N1435" s="31"/>
      <c r="O1435" s="31"/>
      <c r="P1435" s="31"/>
      <c r="Q1435" s="31"/>
      <c r="S1435" s="31"/>
      <c r="T1435" s="31"/>
      <c r="U1435" s="31"/>
      <c r="V1435" s="31"/>
      <c r="W1435" s="31"/>
      <c r="X1435" s="31"/>
      <c r="Y1435" s="31"/>
      <c r="Z1435" s="31"/>
      <c r="AA1435" s="31"/>
      <c r="AB1435" s="31"/>
      <c r="AC1435" s="31"/>
      <c r="AD1435" s="31"/>
      <c r="AE1435" s="31"/>
      <c r="AF1435" s="31"/>
      <c r="AG1435" s="31"/>
      <c r="AH1435" s="31"/>
      <c r="AI1435" s="31"/>
    </row>
    <row r="1436" spans="1:35">
      <c r="A1436" s="31"/>
      <c r="B1436" s="31"/>
      <c r="C1436" s="31"/>
      <c r="D1436" s="31"/>
      <c r="E1436" s="31"/>
      <c r="F1436" s="31"/>
      <c r="G1436" s="31"/>
      <c r="H1436" s="31"/>
      <c r="I1436" s="97"/>
      <c r="J1436" s="31"/>
      <c r="K1436" s="31"/>
      <c r="L1436" s="31"/>
      <c r="M1436" s="31"/>
      <c r="N1436" s="31"/>
      <c r="O1436" s="31"/>
      <c r="P1436" s="31"/>
      <c r="Q1436" s="31"/>
      <c r="S1436" s="31"/>
      <c r="T1436" s="31"/>
      <c r="U1436" s="31"/>
      <c r="V1436" s="31"/>
      <c r="W1436" s="31"/>
      <c r="X1436" s="31"/>
      <c r="Y1436" s="31"/>
      <c r="Z1436" s="31"/>
      <c r="AA1436" s="31"/>
      <c r="AB1436" s="31"/>
      <c r="AC1436" s="31"/>
      <c r="AD1436" s="31"/>
      <c r="AE1436" s="31"/>
      <c r="AF1436" s="31"/>
      <c r="AG1436" s="31"/>
      <c r="AH1436" s="31"/>
      <c r="AI1436" s="31"/>
    </row>
    <row r="1437" spans="1:35">
      <c r="A1437" s="31"/>
      <c r="B1437" s="31"/>
      <c r="C1437" s="31"/>
      <c r="D1437" s="31"/>
      <c r="E1437" s="31"/>
      <c r="F1437" s="31"/>
      <c r="G1437" s="31"/>
      <c r="H1437" s="31"/>
      <c r="I1437" s="97"/>
      <c r="J1437" s="31"/>
      <c r="K1437" s="31"/>
      <c r="L1437" s="31"/>
      <c r="M1437" s="31"/>
      <c r="N1437" s="31"/>
      <c r="O1437" s="31"/>
      <c r="P1437" s="31"/>
      <c r="Q1437" s="31"/>
      <c r="S1437" s="31"/>
      <c r="T1437" s="31"/>
      <c r="U1437" s="31"/>
      <c r="V1437" s="31"/>
      <c r="W1437" s="31"/>
      <c r="X1437" s="31"/>
      <c r="Y1437" s="31"/>
      <c r="Z1437" s="31"/>
      <c r="AA1437" s="31"/>
      <c r="AB1437" s="31"/>
      <c r="AC1437" s="31"/>
      <c r="AD1437" s="31"/>
      <c r="AE1437" s="31"/>
      <c r="AF1437" s="31"/>
      <c r="AG1437" s="31"/>
      <c r="AH1437" s="31"/>
      <c r="AI1437" s="31"/>
    </row>
    <row r="1438" spans="1:35">
      <c r="A1438" s="31"/>
      <c r="B1438" s="31"/>
      <c r="C1438" s="31"/>
      <c r="D1438" s="31"/>
      <c r="E1438" s="31"/>
      <c r="F1438" s="31"/>
      <c r="G1438" s="31"/>
      <c r="H1438" s="31"/>
      <c r="I1438" s="97"/>
      <c r="J1438" s="31"/>
      <c r="K1438" s="31"/>
      <c r="L1438" s="31"/>
      <c r="M1438" s="31"/>
      <c r="N1438" s="31"/>
      <c r="O1438" s="31"/>
      <c r="P1438" s="31"/>
      <c r="Q1438" s="31"/>
      <c r="S1438" s="31"/>
      <c r="T1438" s="31"/>
      <c r="U1438" s="31"/>
      <c r="V1438" s="31"/>
      <c r="W1438" s="31"/>
      <c r="X1438" s="31"/>
      <c r="Y1438" s="31"/>
      <c r="Z1438" s="31"/>
      <c r="AA1438" s="31"/>
      <c r="AB1438" s="31"/>
      <c r="AC1438" s="31"/>
      <c r="AD1438" s="31"/>
      <c r="AE1438" s="31"/>
      <c r="AF1438" s="31"/>
      <c r="AG1438" s="31"/>
      <c r="AH1438" s="31"/>
      <c r="AI1438" s="31"/>
    </row>
    <row r="1439" spans="1:35">
      <c r="A1439" s="31"/>
      <c r="B1439" s="31"/>
      <c r="C1439" s="31"/>
      <c r="D1439" s="31"/>
      <c r="E1439" s="31"/>
      <c r="F1439" s="31"/>
      <c r="G1439" s="31"/>
      <c r="H1439" s="31"/>
      <c r="I1439" s="97"/>
      <c r="J1439" s="31"/>
      <c r="K1439" s="31"/>
      <c r="L1439" s="31"/>
      <c r="M1439" s="31"/>
      <c r="N1439" s="31"/>
      <c r="O1439" s="31"/>
      <c r="P1439" s="31"/>
      <c r="Q1439" s="31"/>
      <c r="S1439" s="31"/>
      <c r="T1439" s="31"/>
      <c r="U1439" s="31"/>
      <c r="V1439" s="31"/>
      <c r="W1439" s="31"/>
      <c r="X1439" s="31"/>
      <c r="Y1439" s="31"/>
      <c r="Z1439" s="31"/>
      <c r="AA1439" s="31"/>
      <c r="AB1439" s="31"/>
      <c r="AC1439" s="31"/>
      <c r="AD1439" s="31"/>
      <c r="AE1439" s="31"/>
      <c r="AF1439" s="31"/>
      <c r="AG1439" s="31"/>
      <c r="AH1439" s="31"/>
      <c r="AI1439" s="31"/>
    </row>
    <row r="1440" spans="1:35">
      <c r="A1440" s="31"/>
      <c r="B1440" s="31"/>
      <c r="C1440" s="31"/>
      <c r="D1440" s="31"/>
      <c r="E1440" s="31"/>
      <c r="F1440" s="31"/>
      <c r="G1440" s="31"/>
      <c r="H1440" s="31"/>
      <c r="I1440" s="97"/>
      <c r="J1440" s="31"/>
      <c r="K1440" s="31"/>
      <c r="L1440" s="31"/>
      <c r="M1440" s="31"/>
      <c r="N1440" s="31"/>
      <c r="O1440" s="31"/>
      <c r="P1440" s="31"/>
      <c r="Q1440" s="31"/>
      <c r="S1440" s="31"/>
      <c r="T1440" s="31"/>
      <c r="U1440" s="31"/>
      <c r="V1440" s="31"/>
      <c r="W1440" s="31"/>
      <c r="X1440" s="31"/>
      <c r="Y1440" s="31"/>
      <c r="Z1440" s="31"/>
      <c r="AA1440" s="31"/>
      <c r="AB1440" s="31"/>
      <c r="AC1440" s="31"/>
      <c r="AD1440" s="31"/>
      <c r="AE1440" s="31"/>
      <c r="AF1440" s="31"/>
      <c r="AG1440" s="31"/>
      <c r="AH1440" s="31"/>
      <c r="AI1440" s="31"/>
    </row>
    <row r="1441" spans="1:35">
      <c r="A1441" s="31"/>
      <c r="B1441" s="31"/>
      <c r="C1441" s="31"/>
      <c r="D1441" s="31"/>
      <c r="E1441" s="31"/>
      <c r="F1441" s="31"/>
      <c r="G1441" s="31"/>
      <c r="H1441" s="31"/>
      <c r="I1441" s="97"/>
      <c r="J1441" s="31"/>
      <c r="K1441" s="31"/>
      <c r="L1441" s="31"/>
      <c r="M1441" s="31"/>
      <c r="N1441" s="31"/>
      <c r="O1441" s="31"/>
      <c r="P1441" s="31"/>
      <c r="Q1441" s="31"/>
      <c r="S1441" s="31"/>
      <c r="T1441" s="31"/>
      <c r="U1441" s="31"/>
      <c r="V1441" s="31"/>
      <c r="W1441" s="31"/>
      <c r="X1441" s="31"/>
      <c r="Y1441" s="31"/>
      <c r="Z1441" s="31"/>
      <c r="AA1441" s="31"/>
      <c r="AB1441" s="31"/>
      <c r="AC1441" s="31"/>
      <c r="AD1441" s="31"/>
      <c r="AE1441" s="31"/>
      <c r="AF1441" s="31"/>
      <c r="AG1441" s="31"/>
      <c r="AH1441" s="31"/>
      <c r="AI1441" s="31"/>
    </row>
    <row r="1442" spans="1:35">
      <c r="A1442" s="31"/>
      <c r="B1442" s="31"/>
      <c r="C1442" s="31"/>
      <c r="D1442" s="31"/>
      <c r="E1442" s="31"/>
      <c r="F1442" s="31"/>
      <c r="G1442" s="31"/>
      <c r="H1442" s="31"/>
      <c r="I1442" s="97"/>
      <c r="J1442" s="31"/>
      <c r="K1442" s="31"/>
      <c r="L1442" s="31"/>
      <c r="M1442" s="31"/>
      <c r="N1442" s="31"/>
      <c r="O1442" s="31"/>
      <c r="P1442" s="31"/>
      <c r="Q1442" s="31"/>
      <c r="S1442" s="31"/>
      <c r="T1442" s="31"/>
      <c r="U1442" s="31"/>
      <c r="V1442" s="31"/>
      <c r="W1442" s="31"/>
      <c r="X1442" s="31"/>
      <c r="Y1442" s="31"/>
      <c r="Z1442" s="31"/>
      <c r="AA1442" s="31"/>
      <c r="AB1442" s="31"/>
      <c r="AC1442" s="31"/>
      <c r="AD1442" s="31"/>
      <c r="AE1442" s="31"/>
      <c r="AF1442" s="31"/>
      <c r="AG1442" s="31"/>
      <c r="AH1442" s="31"/>
      <c r="AI1442" s="31"/>
    </row>
    <row r="1443" spans="1:35">
      <c r="A1443" s="31"/>
      <c r="B1443" s="31"/>
      <c r="C1443" s="31"/>
      <c r="D1443" s="31"/>
      <c r="E1443" s="31"/>
      <c r="F1443" s="31"/>
      <c r="G1443" s="31"/>
      <c r="H1443" s="31"/>
      <c r="I1443" s="97"/>
      <c r="J1443" s="31"/>
      <c r="K1443" s="31"/>
      <c r="L1443" s="31"/>
      <c r="M1443" s="31"/>
      <c r="N1443" s="31"/>
      <c r="O1443" s="31"/>
      <c r="P1443" s="31"/>
      <c r="Q1443" s="31"/>
      <c r="S1443" s="31"/>
      <c r="T1443" s="31"/>
      <c r="U1443" s="31"/>
      <c r="V1443" s="31"/>
      <c r="W1443" s="31"/>
      <c r="X1443" s="31"/>
      <c r="Y1443" s="31"/>
      <c r="Z1443" s="31"/>
      <c r="AA1443" s="31"/>
      <c r="AB1443" s="31"/>
      <c r="AC1443" s="31"/>
      <c r="AD1443" s="31"/>
      <c r="AE1443" s="31"/>
      <c r="AF1443" s="31"/>
      <c r="AG1443" s="31"/>
      <c r="AH1443" s="31"/>
      <c r="AI1443" s="31"/>
    </row>
    <row r="1444" spans="1:35">
      <c r="A1444" s="31"/>
      <c r="B1444" s="31"/>
      <c r="C1444" s="31"/>
      <c r="D1444" s="31"/>
      <c r="E1444" s="31"/>
      <c r="F1444" s="31"/>
      <c r="G1444" s="31"/>
      <c r="H1444" s="31"/>
      <c r="I1444" s="97"/>
      <c r="J1444" s="31"/>
      <c r="K1444" s="31"/>
      <c r="L1444" s="31"/>
      <c r="M1444" s="31"/>
      <c r="N1444" s="31"/>
      <c r="O1444" s="31"/>
      <c r="P1444" s="31"/>
      <c r="Q1444" s="31"/>
      <c r="S1444" s="31"/>
      <c r="T1444" s="31"/>
      <c r="U1444" s="31"/>
      <c r="V1444" s="31"/>
      <c r="W1444" s="31"/>
      <c r="X1444" s="31"/>
      <c r="Y1444" s="31"/>
      <c r="Z1444" s="31"/>
      <c r="AA1444" s="31"/>
      <c r="AB1444" s="31"/>
      <c r="AC1444" s="31"/>
      <c r="AD1444" s="31"/>
      <c r="AE1444" s="31"/>
      <c r="AF1444" s="31"/>
      <c r="AG1444" s="31"/>
      <c r="AH1444" s="31"/>
      <c r="AI1444" s="31"/>
    </row>
    <row r="1445" spans="1:35">
      <c r="A1445" s="31"/>
      <c r="B1445" s="31"/>
      <c r="C1445" s="31"/>
      <c r="D1445" s="31"/>
      <c r="E1445" s="31"/>
      <c r="F1445" s="31"/>
      <c r="G1445" s="31"/>
      <c r="H1445" s="31"/>
      <c r="I1445" s="97"/>
      <c r="J1445" s="31"/>
      <c r="K1445" s="31"/>
      <c r="L1445" s="31"/>
      <c r="M1445" s="31"/>
      <c r="N1445" s="31"/>
      <c r="O1445" s="31"/>
      <c r="P1445" s="31"/>
      <c r="Q1445" s="31"/>
      <c r="S1445" s="31"/>
      <c r="T1445" s="31"/>
      <c r="U1445" s="31"/>
      <c r="V1445" s="31"/>
      <c r="W1445" s="31"/>
      <c r="X1445" s="31"/>
      <c r="Y1445" s="31"/>
      <c r="Z1445" s="31"/>
      <c r="AA1445" s="31"/>
      <c r="AB1445" s="31"/>
      <c r="AC1445" s="31"/>
      <c r="AD1445" s="31"/>
      <c r="AE1445" s="31"/>
      <c r="AF1445" s="31"/>
      <c r="AG1445" s="31"/>
      <c r="AH1445" s="31"/>
      <c r="AI1445" s="31"/>
    </row>
    <row r="1446" spans="1:35">
      <c r="A1446" s="31"/>
      <c r="B1446" s="31"/>
      <c r="C1446" s="31"/>
      <c r="D1446" s="31"/>
      <c r="E1446" s="31"/>
      <c r="F1446" s="31"/>
      <c r="G1446" s="31"/>
      <c r="H1446" s="31"/>
      <c r="I1446" s="97"/>
      <c r="J1446" s="31"/>
      <c r="K1446" s="31"/>
      <c r="L1446" s="31"/>
      <c r="M1446" s="31"/>
      <c r="N1446" s="31"/>
      <c r="O1446" s="31"/>
      <c r="P1446" s="31"/>
      <c r="Q1446" s="31"/>
      <c r="S1446" s="31"/>
      <c r="T1446" s="31"/>
      <c r="U1446" s="31"/>
      <c r="V1446" s="31"/>
      <c r="W1446" s="31"/>
      <c r="X1446" s="31"/>
      <c r="Y1446" s="31"/>
      <c r="Z1446" s="31"/>
      <c r="AA1446" s="31"/>
      <c r="AB1446" s="31"/>
      <c r="AC1446" s="31"/>
      <c r="AD1446" s="31"/>
      <c r="AE1446" s="31"/>
      <c r="AF1446" s="31"/>
      <c r="AG1446" s="31"/>
      <c r="AH1446" s="31"/>
      <c r="AI1446" s="31"/>
    </row>
    <row r="1447" spans="1:35">
      <c r="A1447" s="31"/>
      <c r="B1447" s="31"/>
      <c r="C1447" s="31"/>
      <c r="D1447" s="31"/>
      <c r="E1447" s="31"/>
      <c r="F1447" s="31"/>
      <c r="G1447" s="31"/>
      <c r="H1447" s="31"/>
      <c r="I1447" s="97"/>
      <c r="J1447" s="31"/>
      <c r="K1447" s="31"/>
      <c r="L1447" s="31"/>
      <c r="M1447" s="31"/>
      <c r="N1447" s="31"/>
      <c r="O1447" s="31"/>
      <c r="P1447" s="31"/>
      <c r="Q1447" s="31"/>
      <c r="S1447" s="31"/>
      <c r="T1447" s="31"/>
      <c r="U1447" s="31"/>
      <c r="V1447" s="31"/>
      <c r="W1447" s="31"/>
      <c r="X1447" s="31"/>
      <c r="Y1447" s="31"/>
      <c r="Z1447" s="31"/>
      <c r="AA1447" s="31"/>
      <c r="AB1447" s="31"/>
      <c r="AC1447" s="31"/>
      <c r="AD1447" s="31"/>
      <c r="AE1447" s="31"/>
      <c r="AF1447" s="31"/>
      <c r="AG1447" s="31"/>
      <c r="AH1447" s="31"/>
      <c r="AI1447" s="31"/>
    </row>
    <row r="1448" spans="1:35">
      <c r="A1448" s="31"/>
      <c r="B1448" s="31"/>
      <c r="C1448" s="31"/>
      <c r="D1448" s="31"/>
      <c r="E1448" s="31"/>
      <c r="F1448" s="31"/>
      <c r="G1448" s="31"/>
      <c r="H1448" s="31"/>
      <c r="I1448" s="97"/>
      <c r="J1448" s="31"/>
      <c r="K1448" s="31"/>
      <c r="L1448" s="31"/>
      <c r="M1448" s="31"/>
      <c r="N1448" s="31"/>
      <c r="O1448" s="31"/>
      <c r="P1448" s="31"/>
      <c r="Q1448" s="31"/>
      <c r="S1448" s="31"/>
      <c r="T1448" s="31"/>
      <c r="U1448" s="31"/>
      <c r="V1448" s="31"/>
      <c r="W1448" s="31"/>
      <c r="X1448" s="31"/>
      <c r="Y1448" s="31"/>
      <c r="Z1448" s="31"/>
      <c r="AA1448" s="31"/>
      <c r="AB1448" s="31"/>
      <c r="AC1448" s="31"/>
      <c r="AD1448" s="31"/>
      <c r="AE1448" s="31"/>
      <c r="AF1448" s="31"/>
      <c r="AG1448" s="31"/>
      <c r="AH1448" s="31"/>
      <c r="AI1448" s="31"/>
    </row>
    <row r="1449" spans="1:35">
      <c r="A1449" s="31"/>
      <c r="B1449" s="31"/>
      <c r="C1449" s="31"/>
      <c r="D1449" s="31"/>
      <c r="E1449" s="31"/>
      <c r="F1449" s="31"/>
      <c r="G1449" s="31"/>
      <c r="H1449" s="31"/>
      <c r="I1449" s="97"/>
      <c r="J1449" s="31"/>
      <c r="K1449" s="31"/>
      <c r="L1449" s="31"/>
      <c r="M1449" s="31"/>
      <c r="N1449" s="31"/>
      <c r="O1449" s="31"/>
      <c r="P1449" s="31"/>
      <c r="Q1449" s="31"/>
      <c r="S1449" s="31"/>
      <c r="T1449" s="31"/>
      <c r="U1449" s="31"/>
      <c r="V1449" s="31"/>
      <c r="W1449" s="31"/>
      <c r="X1449" s="31"/>
      <c r="Y1449" s="31"/>
      <c r="Z1449" s="31"/>
      <c r="AA1449" s="31"/>
      <c r="AB1449" s="31"/>
      <c r="AC1449" s="31"/>
      <c r="AD1449" s="31"/>
      <c r="AE1449" s="31"/>
      <c r="AF1449" s="31"/>
      <c r="AG1449" s="31"/>
      <c r="AH1449" s="31"/>
      <c r="AI1449" s="31"/>
    </row>
    <row r="1450" spans="1:35">
      <c r="A1450" s="31"/>
      <c r="B1450" s="31"/>
      <c r="C1450" s="31"/>
      <c r="D1450" s="31"/>
      <c r="E1450" s="31"/>
      <c r="F1450" s="31"/>
      <c r="G1450" s="31"/>
      <c r="H1450" s="31"/>
      <c r="I1450" s="97"/>
      <c r="J1450" s="31"/>
      <c r="K1450" s="31"/>
      <c r="L1450" s="31"/>
      <c r="M1450" s="31"/>
      <c r="N1450" s="31"/>
      <c r="O1450" s="31"/>
      <c r="P1450" s="31"/>
      <c r="Q1450" s="31"/>
      <c r="S1450" s="31"/>
      <c r="T1450" s="31"/>
      <c r="U1450" s="31"/>
      <c r="V1450" s="31"/>
      <c r="W1450" s="31"/>
      <c r="X1450" s="31"/>
      <c r="Y1450" s="31"/>
      <c r="Z1450" s="31"/>
      <c r="AA1450" s="31"/>
      <c r="AB1450" s="31"/>
      <c r="AC1450" s="31"/>
      <c r="AD1450" s="31"/>
      <c r="AE1450" s="31"/>
      <c r="AF1450" s="31"/>
      <c r="AG1450" s="31"/>
      <c r="AH1450" s="31"/>
      <c r="AI1450" s="31"/>
    </row>
    <row r="1451" spans="1:35">
      <c r="A1451" s="31"/>
      <c r="B1451" s="31"/>
      <c r="C1451" s="31"/>
      <c r="D1451" s="31"/>
      <c r="E1451" s="31"/>
      <c r="F1451" s="31"/>
      <c r="G1451" s="31"/>
      <c r="H1451" s="31"/>
      <c r="I1451" s="97"/>
      <c r="J1451" s="31"/>
      <c r="K1451" s="31"/>
      <c r="L1451" s="31"/>
      <c r="M1451" s="31"/>
      <c r="N1451" s="31"/>
      <c r="O1451" s="31"/>
      <c r="P1451" s="31"/>
      <c r="Q1451" s="31"/>
      <c r="S1451" s="31"/>
      <c r="T1451" s="31"/>
      <c r="U1451" s="31"/>
      <c r="V1451" s="31"/>
      <c r="W1451" s="31"/>
      <c r="X1451" s="31"/>
      <c r="Y1451" s="31"/>
      <c r="Z1451" s="31"/>
      <c r="AA1451" s="31"/>
      <c r="AB1451" s="31"/>
      <c r="AC1451" s="31"/>
      <c r="AD1451" s="31"/>
      <c r="AE1451" s="31"/>
      <c r="AF1451" s="31"/>
      <c r="AG1451" s="31"/>
      <c r="AH1451" s="31"/>
      <c r="AI1451" s="31"/>
    </row>
    <row r="1452" spans="1:35">
      <c r="A1452" s="31"/>
      <c r="B1452" s="31"/>
      <c r="C1452" s="31"/>
      <c r="D1452" s="31"/>
      <c r="E1452" s="31"/>
      <c r="F1452" s="31"/>
      <c r="G1452" s="31"/>
      <c r="H1452" s="31"/>
      <c r="I1452" s="97"/>
      <c r="J1452" s="31"/>
      <c r="K1452" s="31"/>
      <c r="L1452" s="31"/>
      <c r="M1452" s="31"/>
      <c r="N1452" s="31"/>
      <c r="O1452" s="31"/>
      <c r="P1452" s="31"/>
      <c r="Q1452" s="31"/>
      <c r="S1452" s="31"/>
      <c r="T1452" s="31"/>
      <c r="U1452" s="31"/>
      <c r="V1452" s="31"/>
      <c r="W1452" s="31"/>
      <c r="X1452" s="31"/>
      <c r="Y1452" s="31"/>
      <c r="Z1452" s="31"/>
      <c r="AA1452" s="31"/>
      <c r="AB1452" s="31"/>
      <c r="AC1452" s="31"/>
      <c r="AD1452" s="31"/>
      <c r="AE1452" s="31"/>
      <c r="AF1452" s="31"/>
      <c r="AG1452" s="31"/>
      <c r="AH1452" s="31"/>
      <c r="AI1452" s="31"/>
    </row>
    <row r="1453" spans="1:35">
      <c r="A1453" s="31"/>
      <c r="B1453" s="31"/>
      <c r="C1453" s="31"/>
      <c r="D1453" s="31"/>
      <c r="E1453" s="31"/>
      <c r="F1453" s="31"/>
      <c r="G1453" s="31"/>
      <c r="H1453" s="31"/>
      <c r="I1453" s="97"/>
      <c r="J1453" s="31"/>
      <c r="K1453" s="31"/>
      <c r="L1453" s="31"/>
      <c r="M1453" s="31"/>
      <c r="N1453" s="31"/>
      <c r="O1453" s="31"/>
      <c r="P1453" s="31"/>
      <c r="Q1453" s="31"/>
      <c r="S1453" s="31"/>
      <c r="T1453" s="31"/>
      <c r="U1453" s="31"/>
      <c r="V1453" s="31"/>
      <c r="W1453" s="31"/>
      <c r="X1453" s="31"/>
      <c r="Y1453" s="31"/>
      <c r="Z1453" s="31"/>
      <c r="AA1453" s="31"/>
      <c r="AB1453" s="31"/>
      <c r="AC1453" s="31"/>
      <c r="AD1453" s="31"/>
      <c r="AE1453" s="31"/>
      <c r="AF1453" s="31"/>
      <c r="AG1453" s="31"/>
      <c r="AH1453" s="31"/>
      <c r="AI1453" s="31"/>
    </row>
    <row r="1454" spans="1:35">
      <c r="A1454" s="31"/>
      <c r="B1454" s="31"/>
      <c r="C1454" s="31"/>
      <c r="D1454" s="31"/>
      <c r="E1454" s="31"/>
      <c r="F1454" s="31"/>
      <c r="G1454" s="31"/>
      <c r="H1454" s="31"/>
      <c r="I1454" s="97"/>
      <c r="J1454" s="31"/>
      <c r="K1454" s="31"/>
      <c r="L1454" s="31"/>
      <c r="M1454" s="31"/>
      <c r="N1454" s="31"/>
      <c r="O1454" s="31"/>
      <c r="P1454" s="31"/>
      <c r="Q1454" s="31"/>
      <c r="S1454" s="31"/>
      <c r="T1454" s="31"/>
      <c r="U1454" s="31"/>
      <c r="V1454" s="31"/>
      <c r="W1454" s="31"/>
      <c r="X1454" s="31"/>
      <c r="Y1454" s="31"/>
      <c r="Z1454" s="31"/>
      <c r="AA1454" s="31"/>
      <c r="AB1454" s="31"/>
      <c r="AC1454" s="31"/>
      <c r="AD1454" s="31"/>
      <c r="AE1454" s="31"/>
      <c r="AF1454" s="31"/>
      <c r="AG1454" s="31"/>
      <c r="AH1454" s="31"/>
      <c r="AI1454" s="31"/>
    </row>
    <row r="1455" spans="1:35">
      <c r="A1455" s="31"/>
      <c r="B1455" s="31"/>
      <c r="C1455" s="31"/>
      <c r="D1455" s="31"/>
      <c r="E1455" s="31"/>
      <c r="F1455" s="31"/>
      <c r="G1455" s="31"/>
      <c r="H1455" s="31"/>
      <c r="I1455" s="97"/>
      <c r="J1455" s="31"/>
      <c r="K1455" s="31"/>
      <c r="L1455" s="31"/>
      <c r="M1455" s="31"/>
      <c r="N1455" s="31"/>
      <c r="O1455" s="31"/>
      <c r="P1455" s="31"/>
      <c r="Q1455" s="31"/>
      <c r="S1455" s="31"/>
      <c r="T1455" s="31"/>
      <c r="U1455" s="31"/>
      <c r="V1455" s="31"/>
      <c r="W1455" s="31"/>
      <c r="X1455" s="31"/>
      <c r="Y1455" s="31"/>
      <c r="Z1455" s="31"/>
      <c r="AA1455" s="31"/>
      <c r="AB1455" s="31"/>
      <c r="AC1455" s="31"/>
      <c r="AD1455" s="31"/>
      <c r="AE1455" s="31"/>
      <c r="AF1455" s="31"/>
      <c r="AG1455" s="31"/>
      <c r="AH1455" s="31"/>
      <c r="AI1455" s="31"/>
    </row>
    <row r="1456" spans="1:35">
      <c r="A1456" s="31"/>
      <c r="B1456" s="31"/>
      <c r="C1456" s="31"/>
      <c r="D1456" s="31"/>
      <c r="E1456" s="31"/>
      <c r="F1456" s="31"/>
      <c r="G1456" s="31"/>
      <c r="H1456" s="31"/>
      <c r="I1456" s="97"/>
      <c r="J1456" s="31"/>
      <c r="K1456" s="31"/>
      <c r="L1456" s="31"/>
      <c r="M1456" s="31"/>
      <c r="N1456" s="31"/>
      <c r="O1456" s="31"/>
      <c r="P1456" s="31"/>
      <c r="Q1456" s="31"/>
      <c r="S1456" s="31"/>
      <c r="T1456" s="31"/>
      <c r="U1456" s="31"/>
      <c r="V1456" s="31"/>
      <c r="W1456" s="31"/>
      <c r="X1456" s="31"/>
      <c r="Y1456" s="31"/>
      <c r="Z1456" s="31"/>
      <c r="AA1456" s="31"/>
      <c r="AB1456" s="31"/>
      <c r="AC1456" s="31"/>
      <c r="AD1456" s="31"/>
      <c r="AE1456" s="31"/>
      <c r="AF1456" s="31"/>
      <c r="AG1456" s="31"/>
      <c r="AH1456" s="31"/>
      <c r="AI1456" s="31"/>
    </row>
    <row r="1457" spans="1:35">
      <c r="A1457" s="31"/>
      <c r="B1457" s="31"/>
      <c r="C1457" s="31"/>
      <c r="D1457" s="31"/>
      <c r="E1457" s="31"/>
      <c r="F1457" s="31"/>
      <c r="G1457" s="31"/>
      <c r="H1457" s="31"/>
      <c r="I1457" s="97"/>
      <c r="J1457" s="31"/>
      <c r="K1457" s="31"/>
      <c r="L1457" s="31"/>
      <c r="M1457" s="31"/>
      <c r="N1457" s="31"/>
      <c r="O1457" s="31"/>
      <c r="P1457" s="31"/>
      <c r="Q1457" s="31"/>
      <c r="S1457" s="31"/>
      <c r="T1457" s="31"/>
      <c r="U1457" s="31"/>
      <c r="V1457" s="31"/>
      <c r="W1457" s="31"/>
      <c r="X1457" s="31"/>
      <c r="Y1457" s="31"/>
      <c r="Z1457" s="31"/>
      <c r="AA1457" s="31"/>
      <c r="AB1457" s="31"/>
      <c r="AC1457" s="31"/>
      <c r="AD1457" s="31"/>
      <c r="AE1457" s="31"/>
      <c r="AF1457" s="31"/>
      <c r="AG1457" s="31"/>
      <c r="AH1457" s="31"/>
      <c r="AI1457" s="31"/>
    </row>
    <row r="1458" spans="1:35">
      <c r="A1458" s="31"/>
      <c r="B1458" s="31"/>
      <c r="C1458" s="31"/>
      <c r="D1458" s="31"/>
      <c r="E1458" s="31"/>
      <c r="F1458" s="31"/>
      <c r="G1458" s="31"/>
      <c r="H1458" s="31"/>
      <c r="I1458" s="97"/>
      <c r="J1458" s="31"/>
      <c r="K1458" s="31"/>
      <c r="L1458" s="31"/>
      <c r="M1458" s="31"/>
      <c r="N1458" s="31"/>
      <c r="O1458" s="31"/>
      <c r="P1458" s="31"/>
      <c r="Q1458" s="31"/>
      <c r="S1458" s="31"/>
      <c r="T1458" s="31"/>
      <c r="U1458" s="31"/>
      <c r="V1458" s="31"/>
      <c r="W1458" s="31"/>
      <c r="X1458" s="31"/>
      <c r="Y1458" s="31"/>
      <c r="Z1458" s="31"/>
      <c r="AA1458" s="31"/>
      <c r="AB1458" s="31"/>
      <c r="AC1458" s="31"/>
      <c r="AD1458" s="31"/>
      <c r="AE1458" s="31"/>
      <c r="AF1458" s="31"/>
      <c r="AG1458" s="31"/>
      <c r="AH1458" s="31"/>
      <c r="AI1458" s="31"/>
    </row>
    <row r="1459" spans="1:35">
      <c r="A1459" s="31"/>
      <c r="B1459" s="31"/>
      <c r="C1459" s="31"/>
      <c r="D1459" s="31"/>
      <c r="E1459" s="31"/>
      <c r="F1459" s="31"/>
      <c r="G1459" s="31"/>
      <c r="H1459" s="31"/>
      <c r="I1459" s="97"/>
      <c r="J1459" s="31"/>
      <c r="K1459" s="31"/>
      <c r="L1459" s="31"/>
      <c r="M1459" s="31"/>
      <c r="N1459" s="31"/>
      <c r="O1459" s="31"/>
      <c r="P1459" s="31"/>
      <c r="Q1459" s="31"/>
      <c r="S1459" s="31"/>
      <c r="T1459" s="31"/>
      <c r="U1459" s="31"/>
      <c r="V1459" s="31"/>
      <c r="W1459" s="31"/>
      <c r="X1459" s="31"/>
      <c r="Y1459" s="31"/>
      <c r="Z1459" s="31"/>
      <c r="AA1459" s="31"/>
      <c r="AB1459" s="31"/>
      <c r="AC1459" s="31"/>
      <c r="AD1459" s="31"/>
      <c r="AE1459" s="31"/>
      <c r="AF1459" s="31"/>
      <c r="AG1459" s="31"/>
      <c r="AH1459" s="31"/>
      <c r="AI1459" s="31"/>
    </row>
    <row r="1460" spans="1:35">
      <c r="A1460" s="31"/>
      <c r="B1460" s="31"/>
      <c r="C1460" s="31"/>
      <c r="D1460" s="31"/>
      <c r="E1460" s="31"/>
      <c r="F1460" s="31"/>
      <c r="G1460" s="31"/>
      <c r="H1460" s="31"/>
      <c r="I1460" s="97"/>
      <c r="J1460" s="31"/>
      <c r="K1460" s="31"/>
      <c r="L1460" s="31"/>
      <c r="M1460" s="31"/>
      <c r="N1460" s="31"/>
      <c r="O1460" s="31"/>
      <c r="P1460" s="31"/>
      <c r="Q1460" s="31"/>
      <c r="S1460" s="31"/>
      <c r="T1460" s="31"/>
      <c r="U1460" s="31"/>
      <c r="V1460" s="31"/>
      <c r="W1460" s="31"/>
      <c r="X1460" s="31"/>
      <c r="Y1460" s="31"/>
      <c r="Z1460" s="31"/>
      <c r="AA1460" s="31"/>
      <c r="AB1460" s="31"/>
      <c r="AC1460" s="31"/>
      <c r="AD1460" s="31"/>
      <c r="AE1460" s="31"/>
      <c r="AF1460" s="31"/>
      <c r="AG1460" s="31"/>
      <c r="AH1460" s="31"/>
      <c r="AI1460" s="31"/>
    </row>
    <row r="1461" spans="1:35">
      <c r="A1461" s="31"/>
      <c r="B1461" s="31"/>
      <c r="C1461" s="31"/>
      <c r="D1461" s="31"/>
      <c r="E1461" s="31"/>
      <c r="F1461" s="31"/>
      <c r="G1461" s="31"/>
      <c r="H1461" s="31"/>
      <c r="I1461" s="97"/>
      <c r="J1461" s="31"/>
      <c r="K1461" s="31"/>
      <c r="L1461" s="31"/>
      <c r="M1461" s="31"/>
      <c r="N1461" s="31"/>
      <c r="O1461" s="31"/>
      <c r="P1461" s="31"/>
      <c r="Q1461" s="31"/>
      <c r="S1461" s="31"/>
      <c r="T1461" s="31"/>
      <c r="U1461" s="31"/>
      <c r="V1461" s="31"/>
      <c r="W1461" s="31"/>
      <c r="X1461" s="31"/>
      <c r="Y1461" s="31"/>
      <c r="Z1461" s="31"/>
      <c r="AA1461" s="31"/>
      <c r="AB1461" s="31"/>
      <c r="AC1461" s="31"/>
      <c r="AD1461" s="31"/>
      <c r="AE1461" s="31"/>
      <c r="AF1461" s="31"/>
      <c r="AG1461" s="31"/>
      <c r="AH1461" s="31"/>
      <c r="AI1461" s="31"/>
    </row>
    <row r="1462" spans="1:35">
      <c r="A1462" s="31"/>
      <c r="B1462" s="31"/>
      <c r="C1462" s="31"/>
      <c r="D1462" s="31"/>
      <c r="E1462" s="31"/>
      <c r="F1462" s="31"/>
      <c r="G1462" s="31"/>
      <c r="H1462" s="31"/>
      <c r="I1462" s="97"/>
      <c r="J1462" s="31"/>
      <c r="K1462" s="31"/>
      <c r="L1462" s="31"/>
      <c r="M1462" s="31"/>
      <c r="N1462" s="31"/>
      <c r="O1462" s="31"/>
      <c r="P1462" s="31"/>
      <c r="Q1462" s="31"/>
      <c r="S1462" s="31"/>
      <c r="T1462" s="31"/>
      <c r="U1462" s="31"/>
      <c r="V1462" s="31"/>
      <c r="W1462" s="31"/>
      <c r="X1462" s="31"/>
      <c r="Y1462" s="31"/>
      <c r="Z1462" s="31"/>
      <c r="AA1462" s="31"/>
      <c r="AB1462" s="31"/>
      <c r="AC1462" s="31"/>
      <c r="AD1462" s="31"/>
      <c r="AE1462" s="31"/>
      <c r="AF1462" s="31"/>
      <c r="AG1462" s="31"/>
      <c r="AH1462" s="31"/>
      <c r="AI1462" s="31"/>
    </row>
    <row r="1463" spans="1:35">
      <c r="A1463" s="31"/>
      <c r="B1463" s="31"/>
      <c r="C1463" s="31"/>
      <c r="D1463" s="31"/>
      <c r="E1463" s="31"/>
      <c r="F1463" s="31"/>
      <c r="G1463" s="31"/>
      <c r="H1463" s="31"/>
      <c r="I1463" s="97"/>
      <c r="J1463" s="31"/>
      <c r="K1463" s="31"/>
      <c r="L1463" s="31"/>
      <c r="M1463" s="31"/>
      <c r="N1463" s="31"/>
      <c r="O1463" s="31"/>
      <c r="P1463" s="31"/>
      <c r="Q1463" s="31"/>
      <c r="S1463" s="31"/>
      <c r="T1463" s="31"/>
      <c r="U1463" s="31"/>
      <c r="V1463" s="31"/>
      <c r="W1463" s="31"/>
      <c r="X1463" s="31"/>
      <c r="Y1463" s="31"/>
      <c r="Z1463" s="31"/>
      <c r="AA1463" s="31"/>
      <c r="AB1463" s="31"/>
      <c r="AC1463" s="31"/>
      <c r="AD1463" s="31"/>
      <c r="AE1463" s="31"/>
      <c r="AF1463" s="31"/>
      <c r="AG1463" s="31"/>
      <c r="AH1463" s="31"/>
      <c r="AI1463" s="31"/>
    </row>
    <row r="1464" spans="1:35">
      <c r="A1464" s="31"/>
      <c r="B1464" s="31"/>
      <c r="C1464" s="31"/>
      <c r="D1464" s="31"/>
      <c r="E1464" s="31"/>
      <c r="F1464" s="31"/>
      <c r="G1464" s="31"/>
      <c r="H1464" s="31"/>
      <c r="I1464" s="97"/>
      <c r="J1464" s="31"/>
      <c r="K1464" s="31"/>
      <c r="L1464" s="31"/>
      <c r="M1464" s="31"/>
      <c r="N1464" s="31"/>
      <c r="O1464" s="31"/>
      <c r="P1464" s="31"/>
      <c r="Q1464" s="31"/>
      <c r="S1464" s="31"/>
      <c r="T1464" s="31"/>
      <c r="U1464" s="31"/>
      <c r="V1464" s="31"/>
      <c r="W1464" s="31"/>
      <c r="X1464" s="31"/>
      <c r="Y1464" s="31"/>
      <c r="Z1464" s="31"/>
      <c r="AA1464" s="31"/>
      <c r="AB1464" s="31"/>
      <c r="AC1464" s="31"/>
      <c r="AD1464" s="31"/>
      <c r="AE1464" s="31"/>
      <c r="AF1464" s="31"/>
      <c r="AG1464" s="31"/>
      <c r="AH1464" s="31"/>
      <c r="AI1464" s="31"/>
    </row>
    <row r="1465" spans="1:35">
      <c r="A1465" s="31"/>
      <c r="B1465" s="31"/>
      <c r="C1465" s="31"/>
      <c r="D1465" s="31"/>
      <c r="E1465" s="31"/>
      <c r="F1465" s="31"/>
      <c r="G1465" s="31"/>
      <c r="H1465" s="31"/>
      <c r="I1465" s="97"/>
      <c r="J1465" s="31"/>
      <c r="K1465" s="31"/>
      <c r="L1465" s="31"/>
      <c r="M1465" s="31"/>
      <c r="N1465" s="31"/>
      <c r="O1465" s="31"/>
      <c r="P1465" s="31"/>
      <c r="Q1465" s="31"/>
      <c r="S1465" s="31"/>
      <c r="T1465" s="31"/>
      <c r="U1465" s="31"/>
      <c r="V1465" s="31"/>
      <c r="W1465" s="31"/>
      <c r="X1465" s="31"/>
      <c r="Y1465" s="31"/>
      <c r="Z1465" s="31"/>
      <c r="AA1465" s="31"/>
      <c r="AB1465" s="31"/>
      <c r="AC1465" s="31"/>
      <c r="AD1465" s="31"/>
      <c r="AE1465" s="31"/>
      <c r="AF1465" s="31"/>
      <c r="AG1465" s="31"/>
      <c r="AH1465" s="31"/>
      <c r="AI1465" s="31"/>
    </row>
    <row r="1466" spans="1:35">
      <c r="A1466" s="31"/>
      <c r="B1466" s="31"/>
      <c r="C1466" s="31"/>
      <c r="D1466" s="31"/>
      <c r="E1466" s="31"/>
      <c r="F1466" s="31"/>
      <c r="G1466" s="31"/>
      <c r="H1466" s="31"/>
      <c r="I1466" s="97"/>
      <c r="J1466" s="31"/>
      <c r="K1466" s="31"/>
      <c r="L1466" s="31"/>
      <c r="M1466" s="31"/>
      <c r="N1466" s="31"/>
      <c r="O1466" s="31"/>
      <c r="P1466" s="31"/>
      <c r="Q1466" s="31"/>
      <c r="S1466" s="31"/>
      <c r="T1466" s="31"/>
      <c r="U1466" s="31"/>
      <c r="V1466" s="31"/>
      <c r="W1466" s="31"/>
      <c r="X1466" s="31"/>
      <c r="Y1466" s="31"/>
      <c r="Z1466" s="31"/>
      <c r="AA1466" s="31"/>
      <c r="AB1466" s="31"/>
      <c r="AC1466" s="31"/>
      <c r="AD1466" s="31"/>
      <c r="AE1466" s="31"/>
      <c r="AF1466" s="31"/>
      <c r="AG1466" s="31"/>
      <c r="AH1466" s="31"/>
      <c r="AI1466" s="31"/>
    </row>
    <row r="1467" spans="1:35">
      <c r="A1467" s="31"/>
      <c r="B1467" s="31"/>
      <c r="C1467" s="31"/>
      <c r="D1467" s="31"/>
      <c r="E1467" s="31"/>
      <c r="F1467" s="31"/>
      <c r="G1467" s="31"/>
      <c r="H1467" s="31"/>
      <c r="I1467" s="97"/>
      <c r="J1467" s="31"/>
      <c r="K1467" s="31"/>
      <c r="L1467" s="31"/>
      <c r="M1467" s="31"/>
      <c r="N1467" s="31"/>
      <c r="O1467" s="31"/>
      <c r="P1467" s="31"/>
      <c r="Q1467" s="31"/>
      <c r="S1467" s="31"/>
      <c r="T1467" s="31"/>
      <c r="U1467" s="31"/>
      <c r="V1467" s="31"/>
      <c r="W1467" s="31"/>
      <c r="X1467" s="31"/>
      <c r="Y1467" s="31"/>
      <c r="Z1467" s="31"/>
      <c r="AA1467" s="31"/>
      <c r="AB1467" s="31"/>
      <c r="AC1467" s="31"/>
      <c r="AD1467" s="31"/>
      <c r="AE1467" s="31"/>
      <c r="AF1467" s="31"/>
      <c r="AG1467" s="31"/>
      <c r="AH1467" s="31"/>
      <c r="AI1467" s="31"/>
    </row>
    <row r="1468" spans="1:35">
      <c r="A1468" s="31"/>
      <c r="B1468" s="31"/>
      <c r="C1468" s="31"/>
      <c r="D1468" s="31"/>
      <c r="E1468" s="31"/>
      <c r="F1468" s="31"/>
      <c r="G1468" s="31"/>
      <c r="H1468" s="31"/>
      <c r="I1468" s="97"/>
      <c r="J1468" s="31"/>
      <c r="K1468" s="31"/>
      <c r="L1468" s="31"/>
      <c r="M1468" s="31"/>
      <c r="N1468" s="31"/>
      <c r="O1468" s="31"/>
      <c r="P1468" s="31"/>
      <c r="Q1468" s="31"/>
      <c r="S1468" s="31"/>
      <c r="T1468" s="31"/>
      <c r="U1468" s="31"/>
      <c r="V1468" s="31"/>
      <c r="W1468" s="31"/>
      <c r="X1468" s="31"/>
      <c r="Y1468" s="31"/>
      <c r="Z1468" s="31"/>
      <c r="AA1468" s="31"/>
      <c r="AB1468" s="31"/>
      <c r="AC1468" s="31"/>
      <c r="AD1468" s="31"/>
      <c r="AE1468" s="31"/>
      <c r="AF1468" s="31"/>
      <c r="AG1468" s="31"/>
      <c r="AH1468" s="31"/>
      <c r="AI1468" s="31"/>
    </row>
    <row r="1469" spans="1:35">
      <c r="A1469" s="31"/>
      <c r="B1469" s="31"/>
      <c r="C1469" s="31"/>
      <c r="D1469" s="31"/>
      <c r="E1469" s="31"/>
      <c r="F1469" s="31"/>
      <c r="G1469" s="31"/>
      <c r="H1469" s="31"/>
      <c r="I1469" s="97"/>
      <c r="J1469" s="31"/>
      <c r="K1469" s="31"/>
      <c r="L1469" s="31"/>
      <c r="M1469" s="31"/>
      <c r="N1469" s="31"/>
      <c r="O1469" s="31"/>
      <c r="P1469" s="31"/>
      <c r="Q1469" s="31"/>
      <c r="S1469" s="31"/>
      <c r="T1469" s="31"/>
      <c r="U1469" s="31"/>
      <c r="V1469" s="31"/>
      <c r="W1469" s="31"/>
      <c r="X1469" s="31"/>
      <c r="Y1469" s="31"/>
      <c r="Z1469" s="31"/>
      <c r="AA1469" s="31"/>
      <c r="AB1469" s="31"/>
      <c r="AC1469" s="31"/>
      <c r="AD1469" s="31"/>
      <c r="AE1469" s="31"/>
      <c r="AF1469" s="31"/>
      <c r="AG1469" s="31"/>
      <c r="AH1469" s="31"/>
      <c r="AI1469" s="31"/>
    </row>
    <row r="1470" spans="1:35">
      <c r="A1470" s="31"/>
      <c r="B1470" s="31"/>
      <c r="C1470" s="31"/>
      <c r="D1470" s="31"/>
      <c r="E1470" s="31"/>
      <c r="F1470" s="31"/>
      <c r="G1470" s="31"/>
      <c r="H1470" s="31"/>
      <c r="I1470" s="97"/>
      <c r="J1470" s="31"/>
      <c r="K1470" s="31"/>
      <c r="L1470" s="31"/>
      <c r="M1470" s="31"/>
      <c r="N1470" s="31"/>
      <c r="O1470" s="31"/>
      <c r="P1470" s="31"/>
      <c r="Q1470" s="31"/>
      <c r="S1470" s="31"/>
      <c r="T1470" s="31"/>
      <c r="U1470" s="31"/>
      <c r="V1470" s="31"/>
      <c r="W1470" s="31"/>
      <c r="X1470" s="31"/>
      <c r="Y1470" s="31"/>
      <c r="Z1470" s="31"/>
      <c r="AA1470" s="31"/>
      <c r="AB1470" s="31"/>
      <c r="AC1470" s="31"/>
      <c r="AD1470" s="31"/>
      <c r="AE1470" s="31"/>
      <c r="AF1470" s="31"/>
      <c r="AG1470" s="31"/>
      <c r="AH1470" s="31"/>
      <c r="AI1470" s="31"/>
    </row>
    <row r="1471" spans="1:35">
      <c r="A1471" s="31"/>
      <c r="B1471" s="31"/>
      <c r="C1471" s="31"/>
      <c r="D1471" s="31"/>
      <c r="E1471" s="31"/>
      <c r="F1471" s="31"/>
      <c r="G1471" s="31"/>
      <c r="H1471" s="31"/>
      <c r="I1471" s="97"/>
      <c r="J1471" s="31"/>
      <c r="K1471" s="31"/>
      <c r="L1471" s="31"/>
      <c r="M1471" s="31"/>
      <c r="N1471" s="31"/>
      <c r="O1471" s="31"/>
      <c r="P1471" s="31"/>
      <c r="Q1471" s="31"/>
      <c r="S1471" s="31"/>
      <c r="T1471" s="31"/>
      <c r="U1471" s="31"/>
      <c r="V1471" s="31"/>
      <c r="W1471" s="31"/>
      <c r="X1471" s="31"/>
      <c r="Y1471" s="31"/>
      <c r="Z1471" s="31"/>
      <c r="AA1471" s="31"/>
      <c r="AB1471" s="31"/>
      <c r="AC1471" s="31"/>
      <c r="AD1471" s="31"/>
      <c r="AE1471" s="31"/>
      <c r="AF1471" s="31"/>
      <c r="AG1471" s="31"/>
      <c r="AH1471" s="31"/>
      <c r="AI1471" s="31"/>
    </row>
    <row r="1472" spans="1:35">
      <c r="A1472" s="31"/>
      <c r="B1472" s="31"/>
      <c r="C1472" s="31"/>
      <c r="D1472" s="31"/>
      <c r="E1472" s="31"/>
      <c r="F1472" s="31"/>
      <c r="G1472" s="31"/>
      <c r="H1472" s="31"/>
      <c r="I1472" s="97"/>
      <c r="J1472" s="31"/>
      <c r="K1472" s="31"/>
      <c r="L1472" s="31"/>
      <c r="M1472" s="31"/>
      <c r="N1472" s="31"/>
      <c r="O1472" s="31"/>
      <c r="P1472" s="31"/>
      <c r="Q1472" s="31"/>
      <c r="S1472" s="31"/>
      <c r="T1472" s="31"/>
      <c r="U1472" s="31"/>
      <c r="V1472" s="31"/>
      <c r="W1472" s="31"/>
      <c r="X1472" s="31"/>
      <c r="Y1472" s="31"/>
      <c r="Z1472" s="31"/>
      <c r="AA1472" s="31"/>
      <c r="AB1472" s="31"/>
      <c r="AC1472" s="31"/>
      <c r="AD1472" s="31"/>
      <c r="AE1472" s="31"/>
      <c r="AF1472" s="31"/>
      <c r="AG1472" s="31"/>
      <c r="AH1472" s="31"/>
      <c r="AI1472" s="31"/>
    </row>
    <row r="1473" spans="1:35">
      <c r="A1473" s="31"/>
      <c r="B1473" s="31"/>
      <c r="C1473" s="31"/>
      <c r="D1473" s="31"/>
      <c r="E1473" s="31"/>
      <c r="F1473" s="31"/>
      <c r="G1473" s="31"/>
      <c r="H1473" s="31"/>
      <c r="I1473" s="97"/>
      <c r="J1473" s="31"/>
      <c r="K1473" s="31"/>
      <c r="L1473" s="31"/>
      <c r="M1473" s="31"/>
      <c r="N1473" s="31"/>
      <c r="O1473" s="31"/>
      <c r="P1473" s="31"/>
      <c r="Q1473" s="31"/>
      <c r="S1473" s="31"/>
      <c r="T1473" s="31"/>
      <c r="U1473" s="31"/>
      <c r="V1473" s="31"/>
      <c r="W1473" s="31"/>
      <c r="X1473" s="31"/>
      <c r="Y1473" s="31"/>
      <c r="Z1473" s="31"/>
      <c r="AA1473" s="31"/>
      <c r="AB1473" s="31"/>
      <c r="AC1473" s="31"/>
      <c r="AD1473" s="31"/>
      <c r="AE1473" s="31"/>
      <c r="AF1473" s="31"/>
      <c r="AG1473" s="31"/>
      <c r="AH1473" s="31"/>
      <c r="AI1473" s="31"/>
    </row>
    <row r="1474" spans="1:35">
      <c r="A1474" s="31"/>
      <c r="B1474" s="31"/>
      <c r="C1474" s="31"/>
      <c r="D1474" s="31"/>
      <c r="E1474" s="31"/>
      <c r="F1474" s="31"/>
      <c r="G1474" s="31"/>
      <c r="H1474" s="31"/>
      <c r="I1474" s="97"/>
      <c r="J1474" s="31"/>
      <c r="K1474" s="31"/>
      <c r="L1474" s="31"/>
      <c r="M1474" s="31"/>
      <c r="N1474" s="31"/>
      <c r="O1474" s="31"/>
      <c r="P1474" s="31"/>
      <c r="Q1474" s="31"/>
      <c r="S1474" s="31"/>
      <c r="T1474" s="31"/>
      <c r="U1474" s="31"/>
      <c r="V1474" s="31"/>
      <c r="W1474" s="31"/>
      <c r="X1474" s="31"/>
      <c r="Y1474" s="31"/>
      <c r="Z1474" s="31"/>
      <c r="AA1474" s="31"/>
      <c r="AB1474" s="31"/>
      <c r="AC1474" s="31"/>
      <c r="AD1474" s="31"/>
      <c r="AE1474" s="31"/>
      <c r="AF1474" s="31"/>
      <c r="AG1474" s="31"/>
      <c r="AH1474" s="31"/>
      <c r="AI1474" s="31"/>
    </row>
    <row r="1475" spans="1:35">
      <c r="A1475" s="31"/>
      <c r="B1475" s="31"/>
      <c r="C1475" s="31"/>
      <c r="D1475" s="31"/>
      <c r="E1475" s="31"/>
      <c r="F1475" s="31"/>
      <c r="G1475" s="31"/>
      <c r="H1475" s="31"/>
      <c r="I1475" s="97"/>
      <c r="J1475" s="31"/>
      <c r="K1475" s="31"/>
      <c r="L1475" s="31"/>
      <c r="M1475" s="31"/>
      <c r="N1475" s="31"/>
      <c r="O1475" s="31"/>
      <c r="P1475" s="31"/>
      <c r="Q1475" s="31"/>
      <c r="S1475" s="31"/>
      <c r="T1475" s="31"/>
      <c r="U1475" s="31"/>
      <c r="V1475" s="31"/>
      <c r="W1475" s="31"/>
      <c r="X1475" s="31"/>
      <c r="Y1475" s="31"/>
      <c r="Z1475" s="31"/>
      <c r="AA1475" s="31"/>
      <c r="AB1475" s="31"/>
      <c r="AC1475" s="31"/>
      <c r="AD1475" s="31"/>
      <c r="AE1475" s="31"/>
      <c r="AF1475" s="31"/>
      <c r="AG1475" s="31"/>
      <c r="AH1475" s="31"/>
      <c r="AI1475" s="31"/>
    </row>
    <row r="1476" spans="1:35">
      <c r="A1476" s="31"/>
      <c r="B1476" s="31"/>
      <c r="C1476" s="31"/>
      <c r="D1476" s="31"/>
      <c r="E1476" s="31"/>
      <c r="F1476" s="31"/>
      <c r="G1476" s="31"/>
      <c r="H1476" s="31"/>
      <c r="I1476" s="97"/>
      <c r="J1476" s="31"/>
      <c r="K1476" s="31"/>
      <c r="L1476" s="31"/>
      <c r="M1476" s="31"/>
      <c r="N1476" s="31"/>
      <c r="O1476" s="31"/>
      <c r="P1476" s="31"/>
      <c r="Q1476" s="31"/>
      <c r="S1476" s="31"/>
      <c r="T1476" s="31"/>
      <c r="U1476" s="31"/>
      <c r="V1476" s="31"/>
      <c r="W1476" s="31"/>
      <c r="X1476" s="31"/>
      <c r="Y1476" s="31"/>
      <c r="Z1476" s="31"/>
      <c r="AA1476" s="31"/>
      <c r="AB1476" s="31"/>
      <c r="AC1476" s="31"/>
      <c r="AD1476" s="31"/>
      <c r="AE1476" s="31"/>
      <c r="AF1476" s="31"/>
      <c r="AG1476" s="31"/>
      <c r="AH1476" s="31"/>
      <c r="AI1476" s="31"/>
    </row>
    <row r="1477" spans="1:35">
      <c r="A1477" s="31"/>
      <c r="B1477" s="31"/>
      <c r="C1477" s="31"/>
      <c r="D1477" s="31"/>
      <c r="E1477" s="31"/>
      <c r="F1477" s="31"/>
      <c r="G1477" s="31"/>
      <c r="H1477" s="31"/>
      <c r="I1477" s="97"/>
      <c r="J1477" s="31"/>
      <c r="K1477" s="31"/>
      <c r="L1477" s="31"/>
      <c r="M1477" s="31"/>
      <c r="N1477" s="31"/>
      <c r="O1477" s="31"/>
      <c r="P1477" s="31"/>
      <c r="Q1477" s="31"/>
      <c r="S1477" s="31"/>
      <c r="T1477" s="31"/>
      <c r="U1477" s="31"/>
      <c r="V1477" s="31"/>
      <c r="W1477" s="31"/>
      <c r="X1477" s="31"/>
      <c r="Y1477" s="31"/>
      <c r="Z1477" s="31"/>
      <c r="AA1477" s="31"/>
      <c r="AB1477" s="31"/>
      <c r="AC1477" s="31"/>
      <c r="AD1477" s="31"/>
      <c r="AE1477" s="31"/>
      <c r="AF1477" s="31"/>
      <c r="AG1477" s="31"/>
      <c r="AH1477" s="31"/>
      <c r="AI1477" s="31"/>
    </row>
    <row r="1478" spans="1:35">
      <c r="A1478" s="31"/>
      <c r="B1478" s="31"/>
      <c r="C1478" s="31"/>
      <c r="D1478" s="31"/>
      <c r="E1478" s="31"/>
      <c r="F1478" s="31"/>
      <c r="G1478" s="31"/>
      <c r="H1478" s="31"/>
      <c r="I1478" s="97"/>
      <c r="J1478" s="31"/>
      <c r="K1478" s="31"/>
      <c r="L1478" s="31"/>
      <c r="M1478" s="31"/>
      <c r="N1478" s="31"/>
      <c r="O1478" s="31"/>
      <c r="P1478" s="31"/>
      <c r="Q1478" s="31"/>
      <c r="S1478" s="31"/>
      <c r="T1478" s="31"/>
      <c r="U1478" s="31"/>
      <c r="V1478" s="31"/>
      <c r="W1478" s="31"/>
      <c r="X1478" s="31"/>
      <c r="Y1478" s="31"/>
      <c r="Z1478" s="31"/>
      <c r="AA1478" s="31"/>
      <c r="AB1478" s="31"/>
      <c r="AC1478" s="31"/>
      <c r="AD1478" s="31"/>
      <c r="AE1478" s="31"/>
      <c r="AF1478" s="31"/>
      <c r="AG1478" s="31"/>
      <c r="AH1478" s="31"/>
      <c r="AI1478" s="31"/>
    </row>
    <row r="1479" spans="1:35">
      <c r="A1479" s="31"/>
      <c r="B1479" s="31"/>
      <c r="C1479" s="31"/>
      <c r="D1479" s="31"/>
      <c r="E1479" s="31"/>
      <c r="F1479" s="31"/>
      <c r="G1479" s="31"/>
      <c r="H1479" s="31"/>
      <c r="I1479" s="97"/>
      <c r="J1479" s="31"/>
      <c r="K1479" s="31"/>
      <c r="L1479" s="31"/>
      <c r="M1479" s="31"/>
      <c r="N1479" s="31"/>
      <c r="O1479" s="31"/>
      <c r="P1479" s="31"/>
      <c r="Q1479" s="31"/>
      <c r="S1479" s="31"/>
      <c r="T1479" s="31"/>
      <c r="U1479" s="31"/>
      <c r="V1479" s="31"/>
      <c r="W1479" s="31"/>
      <c r="X1479" s="31"/>
      <c r="Y1479" s="31"/>
      <c r="Z1479" s="31"/>
      <c r="AA1479" s="31"/>
      <c r="AB1479" s="31"/>
      <c r="AC1479" s="31"/>
      <c r="AD1479" s="31"/>
      <c r="AE1479" s="31"/>
      <c r="AF1479" s="31"/>
      <c r="AG1479" s="31"/>
      <c r="AH1479" s="31"/>
      <c r="AI1479" s="31"/>
    </row>
    <row r="1480" spans="1:35">
      <c r="A1480" s="31"/>
      <c r="B1480" s="31"/>
      <c r="C1480" s="31"/>
      <c r="D1480" s="31"/>
      <c r="E1480" s="31"/>
      <c r="F1480" s="31"/>
      <c r="G1480" s="31"/>
      <c r="H1480" s="31"/>
      <c r="I1480" s="97"/>
      <c r="J1480" s="31"/>
      <c r="K1480" s="31"/>
      <c r="L1480" s="31"/>
      <c r="M1480" s="31"/>
      <c r="N1480" s="31"/>
      <c r="O1480" s="31"/>
      <c r="P1480" s="31"/>
      <c r="Q1480" s="31"/>
      <c r="S1480" s="31"/>
      <c r="T1480" s="31"/>
      <c r="U1480" s="31"/>
      <c r="V1480" s="31"/>
      <c r="W1480" s="31"/>
      <c r="X1480" s="31"/>
      <c r="Y1480" s="31"/>
      <c r="Z1480" s="31"/>
      <c r="AA1480" s="31"/>
      <c r="AB1480" s="31"/>
      <c r="AC1480" s="31"/>
      <c r="AD1480" s="31"/>
      <c r="AE1480" s="31"/>
      <c r="AF1480" s="31"/>
      <c r="AG1480" s="31"/>
      <c r="AH1480" s="31"/>
      <c r="AI1480" s="31"/>
    </row>
    <row r="1481" spans="1:35">
      <c r="A1481" s="31"/>
      <c r="B1481" s="31"/>
      <c r="C1481" s="31"/>
      <c r="D1481" s="31"/>
      <c r="E1481" s="31"/>
      <c r="F1481" s="31"/>
      <c r="G1481" s="31"/>
      <c r="H1481" s="31"/>
      <c r="I1481" s="97"/>
      <c r="J1481" s="31"/>
      <c r="K1481" s="31"/>
      <c r="L1481" s="31"/>
      <c r="M1481" s="31"/>
      <c r="N1481" s="31"/>
      <c r="O1481" s="31"/>
      <c r="P1481" s="31"/>
      <c r="Q1481" s="31"/>
      <c r="S1481" s="31"/>
      <c r="T1481" s="31"/>
      <c r="U1481" s="31"/>
      <c r="V1481" s="31"/>
      <c r="W1481" s="31"/>
      <c r="X1481" s="31"/>
      <c r="Y1481" s="31"/>
      <c r="Z1481" s="31"/>
      <c r="AA1481" s="31"/>
      <c r="AB1481" s="31"/>
      <c r="AC1481" s="31"/>
      <c r="AD1481" s="31"/>
      <c r="AE1481" s="31"/>
      <c r="AF1481" s="31"/>
      <c r="AG1481" s="31"/>
      <c r="AH1481" s="31"/>
      <c r="AI1481" s="31"/>
    </row>
    <row r="1482" spans="1:35">
      <c r="A1482" s="31"/>
      <c r="B1482" s="31"/>
      <c r="C1482" s="31"/>
      <c r="D1482" s="31"/>
      <c r="E1482" s="31"/>
      <c r="F1482" s="31"/>
      <c r="G1482" s="31"/>
      <c r="H1482" s="31"/>
      <c r="I1482" s="97"/>
      <c r="J1482" s="31"/>
      <c r="K1482" s="31"/>
      <c r="L1482" s="31"/>
      <c r="M1482" s="31"/>
      <c r="N1482" s="31"/>
      <c r="O1482" s="31"/>
      <c r="P1482" s="31"/>
      <c r="Q1482" s="31"/>
      <c r="S1482" s="31"/>
      <c r="T1482" s="31"/>
      <c r="U1482" s="31"/>
      <c r="V1482" s="31"/>
      <c r="W1482" s="31"/>
      <c r="X1482" s="31"/>
      <c r="Y1482" s="31"/>
      <c r="Z1482" s="31"/>
      <c r="AA1482" s="31"/>
      <c r="AB1482" s="31"/>
      <c r="AC1482" s="31"/>
      <c r="AD1482" s="31"/>
      <c r="AE1482" s="31"/>
      <c r="AF1482" s="31"/>
      <c r="AG1482" s="31"/>
      <c r="AH1482" s="31"/>
      <c r="AI1482" s="31"/>
    </row>
    <row r="1483" spans="1:35">
      <c r="A1483" s="31"/>
      <c r="B1483" s="31"/>
      <c r="C1483" s="31"/>
      <c r="D1483" s="31"/>
      <c r="E1483" s="31"/>
      <c r="F1483" s="31"/>
      <c r="G1483" s="31"/>
      <c r="H1483" s="31"/>
      <c r="I1483" s="97"/>
      <c r="J1483" s="31"/>
      <c r="K1483" s="31"/>
      <c r="L1483" s="31"/>
      <c r="M1483" s="31"/>
      <c r="N1483" s="31"/>
      <c r="O1483" s="31"/>
      <c r="P1483" s="31"/>
      <c r="Q1483" s="31"/>
      <c r="S1483" s="31"/>
      <c r="T1483" s="31"/>
      <c r="U1483" s="31"/>
      <c r="V1483" s="31"/>
      <c r="W1483" s="31"/>
      <c r="X1483" s="31"/>
      <c r="Y1483" s="31"/>
      <c r="Z1483" s="31"/>
      <c r="AA1483" s="31"/>
      <c r="AB1483" s="31"/>
      <c r="AC1483" s="31"/>
      <c r="AD1483" s="31"/>
      <c r="AE1483" s="31"/>
      <c r="AF1483" s="31"/>
      <c r="AG1483" s="31"/>
      <c r="AH1483" s="31"/>
      <c r="AI1483" s="31"/>
    </row>
    <row r="1484" spans="1:35">
      <c r="A1484" s="31"/>
      <c r="B1484" s="31"/>
      <c r="C1484" s="31"/>
      <c r="D1484" s="31"/>
      <c r="E1484" s="31"/>
      <c r="F1484" s="31"/>
      <c r="G1484" s="31"/>
      <c r="H1484" s="31"/>
      <c r="I1484" s="97"/>
      <c r="J1484" s="31"/>
      <c r="K1484" s="31"/>
      <c r="L1484" s="31"/>
      <c r="M1484" s="31"/>
      <c r="N1484" s="31"/>
      <c r="O1484" s="31"/>
      <c r="P1484" s="31"/>
      <c r="Q1484" s="31"/>
      <c r="S1484" s="31"/>
      <c r="T1484" s="31"/>
      <c r="U1484" s="31"/>
      <c r="V1484" s="31"/>
      <c r="W1484" s="31"/>
      <c r="X1484" s="31"/>
      <c r="Y1484" s="31"/>
      <c r="Z1484" s="31"/>
      <c r="AA1484" s="31"/>
      <c r="AB1484" s="31"/>
      <c r="AC1484" s="31"/>
      <c r="AD1484" s="31"/>
      <c r="AE1484" s="31"/>
      <c r="AF1484" s="31"/>
      <c r="AG1484" s="31"/>
      <c r="AH1484" s="31"/>
      <c r="AI1484" s="31"/>
    </row>
    <row r="1485" spans="1:35">
      <c r="A1485" s="31"/>
      <c r="B1485" s="31"/>
      <c r="C1485" s="31"/>
      <c r="D1485" s="31"/>
      <c r="E1485" s="31"/>
      <c r="F1485" s="31"/>
      <c r="G1485" s="31"/>
      <c r="H1485" s="31"/>
      <c r="I1485" s="97"/>
      <c r="J1485" s="31"/>
      <c r="K1485" s="31"/>
      <c r="L1485" s="31"/>
      <c r="M1485" s="31"/>
      <c r="N1485" s="31"/>
      <c r="O1485" s="31"/>
      <c r="P1485" s="31"/>
      <c r="Q1485" s="31"/>
      <c r="S1485" s="31"/>
      <c r="T1485" s="31"/>
      <c r="U1485" s="31"/>
      <c r="V1485" s="31"/>
      <c r="W1485" s="31"/>
      <c r="X1485" s="31"/>
      <c r="Y1485" s="31"/>
      <c r="Z1485" s="31"/>
      <c r="AA1485" s="31"/>
      <c r="AB1485" s="31"/>
      <c r="AC1485" s="31"/>
      <c r="AD1485" s="31"/>
      <c r="AE1485" s="31"/>
      <c r="AF1485" s="31"/>
      <c r="AG1485" s="31"/>
      <c r="AH1485" s="31"/>
      <c r="AI1485" s="31"/>
    </row>
    <row r="1486" spans="1:35">
      <c r="A1486" s="31"/>
      <c r="B1486" s="31"/>
      <c r="C1486" s="31"/>
      <c r="D1486" s="31"/>
      <c r="E1486" s="31"/>
      <c r="F1486" s="31"/>
      <c r="G1486" s="31"/>
      <c r="H1486" s="31"/>
      <c r="I1486" s="97"/>
      <c r="J1486" s="31"/>
      <c r="K1486" s="31"/>
      <c r="L1486" s="31"/>
      <c r="M1486" s="31"/>
      <c r="N1486" s="31"/>
      <c r="O1486" s="31"/>
      <c r="P1486" s="31"/>
      <c r="Q1486" s="31"/>
      <c r="S1486" s="31"/>
      <c r="T1486" s="31"/>
      <c r="U1486" s="31"/>
      <c r="V1486" s="31"/>
      <c r="W1486" s="31"/>
      <c r="X1486" s="31"/>
      <c r="Y1486" s="31"/>
      <c r="Z1486" s="31"/>
      <c r="AA1486" s="31"/>
      <c r="AB1486" s="31"/>
      <c r="AC1486" s="31"/>
      <c r="AD1486" s="31"/>
      <c r="AE1486" s="31"/>
      <c r="AF1486" s="31"/>
      <c r="AG1486" s="31"/>
      <c r="AH1486" s="31"/>
      <c r="AI1486" s="31"/>
    </row>
    <row r="1487" spans="1:35">
      <c r="A1487" s="31"/>
      <c r="B1487" s="31"/>
      <c r="C1487" s="31"/>
      <c r="D1487" s="31"/>
      <c r="E1487" s="31"/>
      <c r="F1487" s="31"/>
      <c r="G1487" s="31"/>
      <c r="H1487" s="31"/>
      <c r="I1487" s="97"/>
      <c r="J1487" s="31"/>
      <c r="K1487" s="31"/>
      <c r="L1487" s="31"/>
      <c r="M1487" s="31"/>
      <c r="N1487" s="31"/>
      <c r="O1487" s="31"/>
      <c r="P1487" s="31"/>
      <c r="Q1487" s="31"/>
      <c r="S1487" s="31"/>
      <c r="T1487" s="31"/>
      <c r="U1487" s="31"/>
      <c r="V1487" s="31"/>
      <c r="W1487" s="31"/>
      <c r="X1487" s="31"/>
      <c r="Y1487" s="31"/>
      <c r="Z1487" s="31"/>
      <c r="AA1487" s="31"/>
      <c r="AB1487" s="31"/>
      <c r="AC1487" s="31"/>
      <c r="AD1487" s="31"/>
      <c r="AE1487" s="31"/>
      <c r="AF1487" s="31"/>
      <c r="AG1487" s="31"/>
      <c r="AH1487" s="31"/>
      <c r="AI1487" s="31"/>
    </row>
    <row r="1488" spans="1:35">
      <c r="A1488" s="31"/>
      <c r="B1488" s="31"/>
      <c r="C1488" s="31"/>
      <c r="D1488" s="31"/>
      <c r="E1488" s="31"/>
      <c r="F1488" s="31"/>
      <c r="G1488" s="31"/>
      <c r="H1488" s="31"/>
      <c r="I1488" s="97"/>
      <c r="J1488" s="31"/>
      <c r="K1488" s="31"/>
      <c r="L1488" s="31"/>
      <c r="M1488" s="31"/>
      <c r="N1488" s="31"/>
      <c r="O1488" s="31"/>
      <c r="P1488" s="31"/>
      <c r="Q1488" s="31"/>
      <c r="S1488" s="31"/>
      <c r="T1488" s="31"/>
      <c r="U1488" s="31"/>
      <c r="V1488" s="31"/>
      <c r="W1488" s="31"/>
      <c r="X1488" s="31"/>
      <c r="Y1488" s="31"/>
      <c r="Z1488" s="31"/>
      <c r="AA1488" s="31"/>
      <c r="AB1488" s="31"/>
      <c r="AC1488" s="31"/>
      <c r="AD1488" s="31"/>
      <c r="AE1488" s="31"/>
      <c r="AF1488" s="31"/>
      <c r="AG1488" s="31"/>
      <c r="AH1488" s="31"/>
      <c r="AI1488" s="31"/>
    </row>
    <row r="1489" spans="1:35">
      <c r="A1489" s="31"/>
      <c r="B1489" s="31"/>
      <c r="C1489" s="31"/>
      <c r="D1489" s="31"/>
      <c r="E1489" s="31"/>
      <c r="F1489" s="31"/>
      <c r="G1489" s="31"/>
      <c r="H1489" s="31"/>
      <c r="I1489" s="97"/>
      <c r="J1489" s="31"/>
      <c r="K1489" s="31"/>
      <c r="L1489" s="31"/>
      <c r="M1489" s="31"/>
      <c r="N1489" s="31"/>
      <c r="O1489" s="31"/>
      <c r="P1489" s="31"/>
      <c r="Q1489" s="31"/>
      <c r="S1489" s="31"/>
      <c r="T1489" s="31"/>
      <c r="U1489" s="31"/>
      <c r="V1489" s="31"/>
      <c r="W1489" s="31"/>
      <c r="X1489" s="31"/>
      <c r="Y1489" s="31"/>
      <c r="Z1489" s="31"/>
      <c r="AA1489" s="31"/>
      <c r="AB1489" s="31"/>
      <c r="AC1489" s="31"/>
      <c r="AD1489" s="31"/>
      <c r="AE1489" s="31"/>
      <c r="AF1489" s="31"/>
      <c r="AG1489" s="31"/>
      <c r="AH1489" s="31"/>
      <c r="AI1489" s="31"/>
    </row>
    <row r="1490" spans="1:35">
      <c r="A1490" s="31"/>
      <c r="B1490" s="31"/>
      <c r="C1490" s="31"/>
      <c r="D1490" s="31"/>
      <c r="E1490" s="31"/>
      <c r="F1490" s="31"/>
      <c r="G1490" s="31"/>
      <c r="H1490" s="31"/>
      <c r="I1490" s="97"/>
      <c r="J1490" s="31"/>
      <c r="K1490" s="31"/>
      <c r="L1490" s="31"/>
      <c r="M1490" s="31"/>
      <c r="N1490" s="31"/>
      <c r="O1490" s="31"/>
      <c r="P1490" s="31"/>
      <c r="Q1490" s="31"/>
      <c r="S1490" s="31"/>
      <c r="T1490" s="31"/>
      <c r="U1490" s="31"/>
      <c r="V1490" s="31"/>
      <c r="W1490" s="31"/>
      <c r="X1490" s="31"/>
      <c r="Y1490" s="31"/>
      <c r="Z1490" s="31"/>
      <c r="AA1490" s="31"/>
      <c r="AB1490" s="31"/>
      <c r="AC1490" s="31"/>
      <c r="AD1490" s="31"/>
      <c r="AE1490" s="31"/>
      <c r="AF1490" s="31"/>
      <c r="AG1490" s="31"/>
      <c r="AH1490" s="31"/>
      <c r="AI1490" s="31"/>
    </row>
    <row r="1491" spans="1:35">
      <c r="A1491" s="31"/>
      <c r="B1491" s="31"/>
      <c r="C1491" s="31"/>
      <c r="D1491" s="31"/>
      <c r="E1491" s="31"/>
      <c r="F1491" s="31"/>
      <c r="G1491" s="31"/>
      <c r="H1491" s="31"/>
      <c r="I1491" s="97"/>
      <c r="J1491" s="31"/>
      <c r="K1491" s="31"/>
      <c r="L1491" s="31"/>
      <c r="M1491" s="31"/>
      <c r="N1491" s="31"/>
      <c r="O1491" s="31"/>
      <c r="P1491" s="31"/>
      <c r="Q1491" s="31"/>
      <c r="S1491" s="31"/>
      <c r="T1491" s="31"/>
      <c r="U1491" s="31"/>
      <c r="V1491" s="31"/>
      <c r="W1491" s="31"/>
      <c r="X1491" s="31"/>
      <c r="Y1491" s="31"/>
      <c r="Z1491" s="31"/>
      <c r="AA1491" s="31"/>
      <c r="AB1491" s="31"/>
      <c r="AC1491" s="31"/>
      <c r="AD1491" s="31"/>
      <c r="AE1491" s="31"/>
      <c r="AF1491" s="31"/>
      <c r="AG1491" s="31"/>
      <c r="AH1491" s="31"/>
      <c r="AI1491" s="31"/>
    </row>
    <row r="1492" spans="1:35">
      <c r="A1492" s="31"/>
      <c r="B1492" s="31"/>
      <c r="C1492" s="31"/>
      <c r="D1492" s="31"/>
      <c r="E1492" s="31"/>
      <c r="F1492" s="31"/>
      <c r="G1492" s="31"/>
      <c r="H1492" s="31"/>
      <c r="I1492" s="97"/>
      <c r="J1492" s="31"/>
      <c r="K1492" s="31"/>
      <c r="L1492" s="31"/>
      <c r="M1492" s="31"/>
      <c r="N1492" s="31"/>
      <c r="O1492" s="31"/>
      <c r="P1492" s="31"/>
      <c r="Q1492" s="31"/>
      <c r="S1492" s="31"/>
      <c r="T1492" s="31"/>
      <c r="U1492" s="31"/>
      <c r="V1492" s="31"/>
      <c r="W1492" s="31"/>
      <c r="X1492" s="31"/>
      <c r="Y1492" s="31"/>
      <c r="Z1492" s="31"/>
      <c r="AA1492" s="31"/>
      <c r="AB1492" s="31"/>
      <c r="AC1492" s="31"/>
      <c r="AD1492" s="31"/>
      <c r="AE1492" s="31"/>
      <c r="AF1492" s="31"/>
      <c r="AG1492" s="31"/>
      <c r="AH1492" s="31"/>
      <c r="AI1492" s="31"/>
    </row>
    <row r="1493" spans="1:35">
      <c r="A1493" s="31"/>
      <c r="B1493" s="31"/>
      <c r="C1493" s="31"/>
      <c r="D1493" s="31"/>
      <c r="E1493" s="31"/>
      <c r="F1493" s="31"/>
      <c r="G1493" s="31"/>
      <c r="H1493" s="31"/>
      <c r="I1493" s="97"/>
      <c r="J1493" s="31"/>
      <c r="K1493" s="31"/>
      <c r="L1493" s="31"/>
      <c r="M1493" s="31"/>
      <c r="N1493" s="31"/>
      <c r="O1493" s="31"/>
      <c r="P1493" s="31"/>
      <c r="Q1493" s="31"/>
      <c r="S1493" s="31"/>
      <c r="T1493" s="31"/>
      <c r="U1493" s="31"/>
      <c r="V1493" s="31"/>
      <c r="W1493" s="31"/>
      <c r="X1493" s="31"/>
      <c r="Y1493" s="31"/>
      <c r="Z1493" s="31"/>
      <c r="AA1493" s="31"/>
      <c r="AB1493" s="31"/>
      <c r="AC1493" s="31"/>
      <c r="AD1493" s="31"/>
      <c r="AE1493" s="31"/>
      <c r="AF1493" s="31"/>
      <c r="AG1493" s="31"/>
      <c r="AH1493" s="31"/>
      <c r="AI1493" s="31"/>
    </row>
    <row r="1494" spans="1:35">
      <c r="A1494" s="31"/>
      <c r="B1494" s="31"/>
      <c r="C1494" s="31"/>
      <c r="D1494" s="31"/>
      <c r="E1494" s="31"/>
      <c r="F1494" s="31"/>
      <c r="G1494" s="31"/>
      <c r="H1494" s="31"/>
      <c r="I1494" s="97"/>
      <c r="J1494" s="31"/>
      <c r="K1494" s="31"/>
      <c r="L1494" s="31"/>
      <c r="M1494" s="31"/>
      <c r="N1494" s="31"/>
      <c r="O1494" s="31"/>
      <c r="P1494" s="31"/>
      <c r="Q1494" s="31"/>
      <c r="S1494" s="31"/>
      <c r="T1494" s="31"/>
      <c r="U1494" s="31"/>
      <c r="V1494" s="31"/>
      <c r="W1494" s="31"/>
      <c r="X1494" s="31"/>
      <c r="Y1494" s="31"/>
      <c r="Z1494" s="31"/>
      <c r="AA1494" s="31"/>
      <c r="AB1494" s="31"/>
      <c r="AC1494" s="31"/>
      <c r="AD1494" s="31"/>
      <c r="AE1494" s="31"/>
      <c r="AF1494" s="31"/>
      <c r="AG1494" s="31"/>
      <c r="AH1494" s="31"/>
      <c r="AI1494" s="31"/>
    </row>
    <row r="1495" spans="1:35">
      <c r="A1495" s="31"/>
      <c r="B1495" s="31"/>
      <c r="C1495" s="31"/>
      <c r="D1495" s="31"/>
      <c r="E1495" s="31"/>
      <c r="F1495" s="31"/>
      <c r="G1495" s="31"/>
      <c r="H1495" s="31"/>
      <c r="I1495" s="97"/>
      <c r="J1495" s="31"/>
      <c r="K1495" s="31"/>
      <c r="L1495" s="31"/>
      <c r="M1495" s="31"/>
      <c r="N1495" s="31"/>
      <c r="O1495" s="31"/>
      <c r="P1495" s="31"/>
      <c r="Q1495" s="31"/>
      <c r="S1495" s="31"/>
      <c r="T1495" s="31"/>
      <c r="U1495" s="31"/>
      <c r="V1495" s="31"/>
      <c r="W1495" s="31"/>
      <c r="X1495" s="31"/>
      <c r="Y1495" s="31"/>
      <c r="Z1495" s="31"/>
      <c r="AA1495" s="31"/>
      <c r="AB1495" s="31"/>
      <c r="AC1495" s="31"/>
      <c r="AD1495" s="31"/>
      <c r="AE1495" s="31"/>
      <c r="AF1495" s="31"/>
      <c r="AG1495" s="31"/>
      <c r="AH1495" s="31"/>
      <c r="AI1495" s="31"/>
    </row>
    <row r="1496" spans="1:35">
      <c r="A1496" s="31"/>
      <c r="B1496" s="31"/>
      <c r="C1496" s="31"/>
      <c r="D1496" s="31"/>
      <c r="E1496" s="31"/>
      <c r="F1496" s="31"/>
      <c r="G1496" s="31"/>
      <c r="H1496" s="31"/>
      <c r="I1496" s="97"/>
      <c r="J1496" s="31"/>
      <c r="K1496" s="31"/>
      <c r="L1496" s="31"/>
      <c r="M1496" s="31"/>
      <c r="N1496" s="31"/>
      <c r="O1496" s="31"/>
      <c r="P1496" s="31"/>
      <c r="Q1496" s="31"/>
      <c r="S1496" s="31"/>
      <c r="T1496" s="31"/>
      <c r="U1496" s="31"/>
      <c r="V1496" s="31"/>
      <c r="W1496" s="31"/>
      <c r="X1496" s="31"/>
      <c r="Y1496" s="31"/>
      <c r="Z1496" s="31"/>
      <c r="AA1496" s="31"/>
      <c r="AB1496" s="31"/>
      <c r="AC1496" s="31"/>
      <c r="AD1496" s="31"/>
      <c r="AE1496" s="31"/>
      <c r="AF1496" s="31"/>
      <c r="AG1496" s="31"/>
      <c r="AH1496" s="31"/>
      <c r="AI1496" s="31"/>
    </row>
    <row r="1497" spans="1:35">
      <c r="A1497" s="31"/>
      <c r="B1497" s="31"/>
      <c r="C1497" s="31"/>
      <c r="D1497" s="31"/>
      <c r="E1497" s="31"/>
      <c r="F1497" s="31"/>
      <c r="G1497" s="31"/>
      <c r="H1497" s="31"/>
      <c r="I1497" s="97"/>
      <c r="J1497" s="31"/>
      <c r="K1497" s="31"/>
      <c r="L1497" s="31"/>
      <c r="M1497" s="31"/>
      <c r="N1497" s="31"/>
      <c r="O1497" s="31"/>
      <c r="P1497" s="31"/>
      <c r="Q1497" s="31"/>
      <c r="S1497" s="31"/>
      <c r="T1497" s="31"/>
      <c r="U1497" s="31"/>
      <c r="V1497" s="31"/>
      <c r="W1497" s="31"/>
      <c r="X1497" s="31"/>
      <c r="Y1497" s="31"/>
      <c r="Z1497" s="31"/>
      <c r="AA1497" s="31"/>
      <c r="AB1497" s="31"/>
      <c r="AC1497" s="31"/>
      <c r="AD1497" s="31"/>
      <c r="AE1497" s="31"/>
      <c r="AF1497" s="31"/>
      <c r="AG1497" s="31"/>
      <c r="AH1497" s="31"/>
      <c r="AI1497" s="31"/>
    </row>
    <row r="1498" spans="1:35">
      <c r="A1498" s="31"/>
      <c r="B1498" s="31"/>
      <c r="C1498" s="31"/>
      <c r="D1498" s="31"/>
      <c r="E1498" s="31"/>
      <c r="F1498" s="31"/>
      <c r="G1498" s="31"/>
      <c r="H1498" s="31"/>
      <c r="I1498" s="97"/>
      <c r="J1498" s="31"/>
      <c r="K1498" s="31"/>
      <c r="L1498" s="31"/>
      <c r="M1498" s="31"/>
      <c r="N1498" s="31"/>
      <c r="O1498" s="31"/>
      <c r="P1498" s="31"/>
      <c r="Q1498" s="31"/>
      <c r="S1498" s="31"/>
      <c r="T1498" s="31"/>
      <c r="U1498" s="31"/>
      <c r="V1498" s="31"/>
      <c r="W1498" s="31"/>
      <c r="X1498" s="31"/>
      <c r="Y1498" s="31"/>
      <c r="Z1498" s="31"/>
      <c r="AA1498" s="31"/>
      <c r="AB1498" s="31"/>
      <c r="AC1498" s="31"/>
      <c r="AD1498" s="31"/>
      <c r="AE1498" s="31"/>
      <c r="AF1498" s="31"/>
      <c r="AG1498" s="31"/>
      <c r="AH1498" s="31"/>
      <c r="AI1498" s="31"/>
    </row>
    <row r="1499" spans="1:35">
      <c r="A1499" s="31"/>
      <c r="B1499" s="31"/>
      <c r="C1499" s="31"/>
      <c r="D1499" s="31"/>
      <c r="E1499" s="31"/>
      <c r="F1499" s="31"/>
      <c r="G1499" s="31"/>
      <c r="H1499" s="31"/>
      <c r="I1499" s="97"/>
      <c r="J1499" s="31"/>
      <c r="K1499" s="31"/>
      <c r="L1499" s="31"/>
      <c r="M1499" s="31"/>
      <c r="N1499" s="31"/>
      <c r="O1499" s="31"/>
      <c r="P1499" s="31"/>
      <c r="Q1499" s="31"/>
      <c r="S1499" s="31"/>
      <c r="T1499" s="31"/>
      <c r="U1499" s="31"/>
      <c r="V1499" s="31"/>
      <c r="W1499" s="31"/>
      <c r="X1499" s="31"/>
      <c r="Y1499" s="31"/>
      <c r="Z1499" s="31"/>
      <c r="AA1499" s="31"/>
      <c r="AB1499" s="31"/>
      <c r="AC1499" s="31"/>
      <c r="AD1499" s="31"/>
      <c r="AE1499" s="31"/>
      <c r="AF1499" s="31"/>
      <c r="AG1499" s="31"/>
      <c r="AH1499" s="31"/>
      <c r="AI1499" s="31"/>
    </row>
    <row r="1500" spans="1:35">
      <c r="A1500" s="31"/>
      <c r="B1500" s="31"/>
      <c r="C1500" s="31"/>
      <c r="D1500" s="31"/>
      <c r="E1500" s="31"/>
      <c r="F1500" s="31"/>
      <c r="G1500" s="31"/>
      <c r="H1500" s="31"/>
      <c r="I1500" s="97"/>
      <c r="J1500" s="31"/>
      <c r="K1500" s="31"/>
      <c r="L1500" s="31"/>
      <c r="M1500" s="31"/>
      <c r="N1500" s="31"/>
      <c r="O1500" s="31"/>
      <c r="P1500" s="31"/>
      <c r="Q1500" s="31"/>
      <c r="S1500" s="31"/>
      <c r="T1500" s="31"/>
      <c r="U1500" s="31"/>
      <c r="V1500" s="31"/>
      <c r="W1500" s="31"/>
      <c r="X1500" s="31"/>
      <c r="Y1500" s="31"/>
      <c r="Z1500" s="31"/>
      <c r="AA1500" s="31"/>
      <c r="AB1500" s="31"/>
      <c r="AC1500" s="31"/>
      <c r="AD1500" s="31"/>
      <c r="AE1500" s="31"/>
      <c r="AF1500" s="31"/>
      <c r="AG1500" s="31"/>
      <c r="AH1500" s="31"/>
      <c r="AI1500" s="31"/>
    </row>
    <row r="1501" spans="1:35">
      <c r="A1501" s="31"/>
      <c r="B1501" s="31"/>
      <c r="C1501" s="31"/>
      <c r="D1501" s="31"/>
      <c r="E1501" s="31"/>
      <c r="F1501" s="31"/>
      <c r="G1501" s="31"/>
      <c r="H1501" s="31"/>
      <c r="I1501" s="97"/>
      <c r="J1501" s="31"/>
      <c r="K1501" s="31"/>
      <c r="L1501" s="31"/>
      <c r="M1501" s="31"/>
      <c r="N1501" s="31"/>
      <c r="O1501" s="31"/>
      <c r="P1501" s="31"/>
      <c r="Q1501" s="31"/>
      <c r="S1501" s="31"/>
      <c r="T1501" s="31"/>
      <c r="U1501" s="31"/>
      <c r="V1501" s="31"/>
      <c r="W1501" s="31"/>
      <c r="X1501" s="31"/>
      <c r="Y1501" s="31"/>
      <c r="Z1501" s="31"/>
      <c r="AA1501" s="31"/>
      <c r="AB1501" s="31"/>
      <c r="AC1501" s="31"/>
      <c r="AD1501" s="31"/>
      <c r="AE1501" s="31"/>
      <c r="AF1501" s="31"/>
      <c r="AG1501" s="31"/>
      <c r="AH1501" s="31"/>
      <c r="AI1501" s="31"/>
    </row>
    <row r="1502" spans="1:35">
      <c r="A1502" s="31"/>
      <c r="B1502" s="31"/>
      <c r="C1502" s="31"/>
      <c r="D1502" s="31"/>
      <c r="E1502" s="31"/>
      <c r="F1502" s="31"/>
      <c r="G1502" s="31"/>
      <c r="H1502" s="31"/>
      <c r="I1502" s="97"/>
      <c r="J1502" s="31"/>
      <c r="K1502" s="31"/>
      <c r="L1502" s="31"/>
      <c r="M1502" s="31"/>
      <c r="N1502" s="31"/>
      <c r="O1502" s="31"/>
      <c r="P1502" s="31"/>
      <c r="Q1502" s="31"/>
      <c r="S1502" s="31"/>
      <c r="T1502" s="31"/>
      <c r="U1502" s="31"/>
      <c r="V1502" s="31"/>
      <c r="W1502" s="31"/>
      <c r="X1502" s="31"/>
      <c r="Y1502" s="31"/>
      <c r="Z1502" s="31"/>
      <c r="AA1502" s="31"/>
      <c r="AB1502" s="31"/>
      <c r="AC1502" s="31"/>
      <c r="AD1502" s="31"/>
      <c r="AE1502" s="31"/>
      <c r="AF1502" s="31"/>
      <c r="AG1502" s="31"/>
      <c r="AH1502" s="31"/>
      <c r="AI1502" s="31"/>
    </row>
    <row r="1503" spans="1:35">
      <c r="A1503" s="31"/>
      <c r="B1503" s="31"/>
      <c r="C1503" s="31"/>
      <c r="D1503" s="31"/>
      <c r="E1503" s="31"/>
      <c r="F1503" s="31"/>
      <c r="G1503" s="31"/>
      <c r="H1503" s="31"/>
      <c r="I1503" s="97"/>
      <c r="J1503" s="31"/>
      <c r="K1503" s="31"/>
      <c r="L1503" s="31"/>
      <c r="M1503" s="31"/>
      <c r="N1503" s="31"/>
      <c r="O1503" s="31"/>
      <c r="P1503" s="31"/>
      <c r="Q1503" s="31"/>
      <c r="S1503" s="31"/>
      <c r="T1503" s="31"/>
      <c r="U1503" s="31"/>
      <c r="V1503" s="31"/>
      <c r="W1503" s="31"/>
      <c r="X1503" s="31"/>
      <c r="Y1503" s="31"/>
      <c r="Z1503" s="31"/>
      <c r="AA1503" s="31"/>
      <c r="AB1503" s="31"/>
      <c r="AC1503" s="31"/>
      <c r="AD1503" s="31"/>
      <c r="AE1503" s="31"/>
      <c r="AF1503" s="31"/>
      <c r="AG1503" s="31"/>
      <c r="AH1503" s="31"/>
      <c r="AI1503" s="31"/>
    </row>
    <row r="1504" spans="1:35">
      <c r="A1504" s="31"/>
      <c r="B1504" s="31"/>
      <c r="C1504" s="31"/>
      <c r="D1504" s="31"/>
      <c r="E1504" s="31"/>
      <c r="F1504" s="31"/>
      <c r="G1504" s="31"/>
      <c r="H1504" s="31"/>
      <c r="I1504" s="97"/>
      <c r="J1504" s="31"/>
      <c r="K1504" s="31"/>
      <c r="L1504" s="31"/>
      <c r="M1504" s="31"/>
      <c r="N1504" s="31"/>
      <c r="O1504" s="31"/>
      <c r="P1504" s="31"/>
      <c r="Q1504" s="31"/>
      <c r="S1504" s="31"/>
      <c r="T1504" s="31"/>
      <c r="U1504" s="31"/>
      <c r="V1504" s="31"/>
      <c r="W1504" s="31"/>
      <c r="X1504" s="31"/>
      <c r="Y1504" s="31"/>
      <c r="Z1504" s="31"/>
      <c r="AA1504" s="31"/>
      <c r="AB1504" s="31"/>
      <c r="AC1504" s="31"/>
      <c r="AD1504" s="31"/>
      <c r="AE1504" s="31"/>
      <c r="AF1504" s="31"/>
      <c r="AG1504" s="31"/>
      <c r="AH1504" s="31"/>
      <c r="AI1504" s="31"/>
    </row>
    <row r="1505" spans="1:35">
      <c r="A1505" s="31"/>
      <c r="B1505" s="31"/>
      <c r="C1505" s="31"/>
      <c r="D1505" s="31"/>
      <c r="E1505" s="31"/>
      <c r="F1505" s="31"/>
      <c r="G1505" s="31"/>
      <c r="H1505" s="31"/>
      <c r="I1505" s="97"/>
      <c r="J1505" s="31"/>
      <c r="K1505" s="31"/>
      <c r="L1505" s="31"/>
      <c r="M1505" s="31"/>
      <c r="N1505" s="31"/>
      <c r="O1505" s="31"/>
      <c r="P1505" s="31"/>
      <c r="Q1505" s="31"/>
      <c r="S1505" s="31"/>
      <c r="T1505" s="31"/>
      <c r="U1505" s="31"/>
      <c r="V1505" s="31"/>
      <c r="W1505" s="31"/>
      <c r="X1505" s="31"/>
      <c r="Y1505" s="31"/>
      <c r="Z1505" s="31"/>
      <c r="AA1505" s="31"/>
      <c r="AB1505" s="31"/>
      <c r="AC1505" s="31"/>
      <c r="AD1505" s="31"/>
      <c r="AE1505" s="31"/>
      <c r="AF1505" s="31"/>
      <c r="AG1505" s="31"/>
      <c r="AH1505" s="31"/>
      <c r="AI1505" s="31"/>
    </row>
    <row r="1506" spans="1:35">
      <c r="A1506" s="31"/>
      <c r="B1506" s="31"/>
      <c r="C1506" s="31"/>
      <c r="D1506" s="31"/>
      <c r="E1506" s="31"/>
      <c r="F1506" s="31"/>
      <c r="G1506" s="31"/>
      <c r="H1506" s="31"/>
      <c r="I1506" s="97"/>
      <c r="J1506" s="31"/>
      <c r="K1506" s="31"/>
      <c r="L1506" s="31"/>
      <c r="M1506" s="31"/>
      <c r="N1506" s="31"/>
      <c r="O1506" s="31"/>
      <c r="P1506" s="31"/>
      <c r="Q1506" s="31"/>
      <c r="S1506" s="31"/>
      <c r="T1506" s="31"/>
      <c r="U1506" s="31"/>
      <c r="V1506" s="31"/>
      <c r="W1506" s="31"/>
      <c r="X1506" s="31"/>
      <c r="Y1506" s="31"/>
      <c r="Z1506" s="31"/>
      <c r="AA1506" s="31"/>
      <c r="AB1506" s="31"/>
      <c r="AC1506" s="31"/>
      <c r="AD1506" s="31"/>
      <c r="AE1506" s="31"/>
      <c r="AF1506" s="31"/>
      <c r="AG1506" s="31"/>
      <c r="AH1506" s="31"/>
      <c r="AI1506" s="31"/>
    </row>
    <row r="1507" spans="1:35">
      <c r="A1507" s="31"/>
      <c r="B1507" s="31"/>
      <c r="C1507" s="31"/>
      <c r="D1507" s="31"/>
      <c r="E1507" s="31"/>
      <c r="F1507" s="31"/>
      <c r="G1507" s="31"/>
      <c r="H1507" s="31"/>
      <c r="I1507" s="97"/>
      <c r="J1507" s="31"/>
      <c r="K1507" s="31"/>
      <c r="L1507" s="31"/>
      <c r="M1507" s="31"/>
      <c r="N1507" s="31"/>
      <c r="O1507" s="31"/>
      <c r="P1507" s="31"/>
      <c r="Q1507" s="31"/>
      <c r="S1507" s="31"/>
      <c r="T1507" s="31"/>
      <c r="U1507" s="31"/>
      <c r="V1507" s="31"/>
      <c r="W1507" s="31"/>
      <c r="X1507" s="31"/>
      <c r="Y1507" s="31"/>
      <c r="Z1507" s="31"/>
      <c r="AA1507" s="31"/>
      <c r="AB1507" s="31"/>
      <c r="AC1507" s="31"/>
      <c r="AD1507" s="31"/>
      <c r="AE1507" s="31"/>
      <c r="AF1507" s="31"/>
      <c r="AG1507" s="31"/>
      <c r="AH1507" s="31"/>
      <c r="AI1507" s="31"/>
    </row>
    <row r="1508" spans="1:35">
      <c r="A1508" s="31"/>
      <c r="B1508" s="31"/>
      <c r="C1508" s="31"/>
      <c r="D1508" s="31"/>
      <c r="E1508" s="31"/>
      <c r="F1508" s="31"/>
      <c r="G1508" s="31"/>
      <c r="H1508" s="31"/>
      <c r="I1508" s="97"/>
      <c r="J1508" s="31"/>
      <c r="K1508" s="31"/>
      <c r="L1508" s="31"/>
      <c r="M1508" s="31"/>
      <c r="N1508" s="31"/>
      <c r="O1508" s="31"/>
      <c r="P1508" s="31"/>
      <c r="Q1508" s="31"/>
      <c r="S1508" s="31"/>
      <c r="T1508" s="31"/>
      <c r="U1508" s="31"/>
      <c r="V1508" s="31"/>
      <c r="W1508" s="31"/>
      <c r="X1508" s="31"/>
      <c r="Y1508" s="31"/>
      <c r="Z1508" s="31"/>
      <c r="AA1508" s="31"/>
      <c r="AB1508" s="31"/>
      <c r="AC1508" s="31"/>
      <c r="AD1508" s="31"/>
      <c r="AE1508" s="31"/>
      <c r="AF1508" s="31"/>
      <c r="AG1508" s="31"/>
      <c r="AH1508" s="31"/>
      <c r="AI1508" s="31"/>
    </row>
    <row r="1509" spans="1:35">
      <c r="A1509" s="31"/>
      <c r="B1509" s="31"/>
      <c r="C1509" s="31"/>
      <c r="D1509" s="31"/>
      <c r="E1509" s="31"/>
      <c r="F1509" s="31"/>
      <c r="G1509" s="31"/>
      <c r="H1509" s="31"/>
      <c r="I1509" s="97"/>
      <c r="J1509" s="31"/>
      <c r="K1509" s="31"/>
      <c r="L1509" s="31"/>
      <c r="M1509" s="31"/>
      <c r="N1509" s="31"/>
      <c r="O1509" s="31"/>
      <c r="P1509" s="31"/>
      <c r="Q1509" s="31"/>
      <c r="S1509" s="31"/>
      <c r="T1509" s="31"/>
      <c r="U1509" s="31"/>
      <c r="V1509" s="31"/>
      <c r="W1509" s="31"/>
      <c r="X1509" s="31"/>
      <c r="Y1509" s="31"/>
      <c r="Z1509" s="31"/>
      <c r="AA1509" s="31"/>
      <c r="AB1509" s="31"/>
      <c r="AC1509" s="31"/>
      <c r="AD1509" s="31"/>
      <c r="AE1509" s="31"/>
      <c r="AF1509" s="31"/>
      <c r="AG1509" s="31"/>
      <c r="AH1509" s="31"/>
      <c r="AI1509" s="31"/>
    </row>
    <row r="1510" spans="1:35">
      <c r="A1510" s="31"/>
      <c r="B1510" s="31"/>
      <c r="C1510" s="31"/>
      <c r="D1510" s="31"/>
      <c r="E1510" s="31"/>
      <c r="F1510" s="31"/>
      <c r="G1510" s="31"/>
      <c r="H1510" s="31"/>
      <c r="I1510" s="97"/>
      <c r="J1510" s="31"/>
      <c r="K1510" s="31"/>
      <c r="L1510" s="31"/>
      <c r="M1510" s="31"/>
      <c r="N1510" s="31"/>
      <c r="O1510" s="31"/>
      <c r="P1510" s="31"/>
      <c r="Q1510" s="31"/>
      <c r="S1510" s="31"/>
      <c r="T1510" s="31"/>
      <c r="U1510" s="31"/>
      <c r="V1510" s="31"/>
      <c r="W1510" s="31"/>
      <c r="X1510" s="31"/>
      <c r="Y1510" s="31"/>
      <c r="Z1510" s="31"/>
      <c r="AA1510" s="31"/>
      <c r="AB1510" s="31"/>
      <c r="AC1510" s="31"/>
      <c r="AD1510" s="31"/>
      <c r="AE1510" s="31"/>
      <c r="AF1510" s="31"/>
      <c r="AG1510" s="31"/>
      <c r="AH1510" s="31"/>
      <c r="AI1510" s="31"/>
    </row>
    <row r="1511" spans="1:35">
      <c r="A1511" s="31"/>
      <c r="B1511" s="31"/>
      <c r="C1511" s="31"/>
      <c r="D1511" s="31"/>
      <c r="E1511" s="31"/>
      <c r="F1511" s="31"/>
      <c r="G1511" s="31"/>
      <c r="H1511" s="31"/>
      <c r="I1511" s="97"/>
      <c r="J1511" s="31"/>
      <c r="K1511" s="31"/>
      <c r="L1511" s="31"/>
      <c r="M1511" s="31"/>
      <c r="N1511" s="31"/>
      <c r="O1511" s="31"/>
      <c r="P1511" s="31"/>
      <c r="Q1511" s="31"/>
      <c r="S1511" s="31"/>
      <c r="T1511" s="31"/>
      <c r="U1511" s="31"/>
      <c r="V1511" s="31"/>
      <c r="W1511" s="31"/>
      <c r="X1511" s="31"/>
      <c r="Y1511" s="31"/>
      <c r="Z1511" s="31"/>
      <c r="AA1511" s="31"/>
      <c r="AB1511" s="31"/>
      <c r="AC1511" s="31"/>
      <c r="AD1511" s="31"/>
      <c r="AE1511" s="31"/>
      <c r="AF1511" s="31"/>
      <c r="AG1511" s="31"/>
      <c r="AH1511" s="31"/>
      <c r="AI1511" s="31"/>
    </row>
    <row r="1512" spans="1:35">
      <c r="A1512" s="31"/>
      <c r="B1512" s="31"/>
      <c r="C1512" s="31"/>
      <c r="D1512" s="31"/>
      <c r="E1512" s="31"/>
      <c r="F1512" s="31"/>
      <c r="G1512" s="31"/>
      <c r="H1512" s="31"/>
      <c r="I1512" s="97"/>
      <c r="J1512" s="31"/>
      <c r="K1512" s="31"/>
      <c r="L1512" s="31"/>
      <c r="M1512" s="31"/>
      <c r="N1512" s="31"/>
      <c r="O1512" s="31"/>
      <c r="P1512" s="31"/>
      <c r="Q1512" s="31"/>
      <c r="S1512" s="31"/>
      <c r="T1512" s="31"/>
      <c r="U1512" s="31"/>
      <c r="V1512" s="31"/>
      <c r="W1512" s="31"/>
      <c r="X1512" s="31"/>
      <c r="Y1512" s="31"/>
      <c r="Z1512" s="31"/>
      <c r="AA1512" s="31"/>
      <c r="AB1512" s="31"/>
      <c r="AC1512" s="31"/>
      <c r="AD1512" s="31"/>
      <c r="AE1512" s="31"/>
      <c r="AF1512" s="31"/>
      <c r="AG1512" s="31"/>
      <c r="AH1512" s="31"/>
      <c r="AI1512" s="31"/>
    </row>
    <row r="1513" spans="1:35">
      <c r="A1513" s="31"/>
      <c r="B1513" s="31"/>
      <c r="C1513" s="31"/>
      <c r="D1513" s="31"/>
      <c r="E1513" s="31"/>
      <c r="F1513" s="31"/>
      <c r="G1513" s="31"/>
      <c r="H1513" s="31"/>
      <c r="I1513" s="97"/>
      <c r="J1513" s="31"/>
      <c r="K1513" s="31"/>
      <c r="L1513" s="31"/>
      <c r="M1513" s="31"/>
      <c r="N1513" s="31"/>
      <c r="O1513" s="31"/>
      <c r="P1513" s="31"/>
      <c r="Q1513" s="31"/>
      <c r="S1513" s="31"/>
      <c r="T1513" s="31"/>
      <c r="U1513" s="31"/>
      <c r="V1513" s="31"/>
      <c r="W1513" s="31"/>
      <c r="X1513" s="31"/>
      <c r="Y1513" s="31"/>
      <c r="Z1513" s="31"/>
      <c r="AA1513" s="31"/>
      <c r="AB1513" s="31"/>
      <c r="AC1513" s="31"/>
      <c r="AD1513" s="31"/>
      <c r="AE1513" s="31"/>
      <c r="AF1513" s="31"/>
      <c r="AG1513" s="31"/>
      <c r="AH1513" s="31"/>
      <c r="AI1513" s="31"/>
    </row>
    <row r="1514" spans="1:35">
      <c r="A1514" s="31"/>
      <c r="B1514" s="31"/>
      <c r="C1514" s="31"/>
      <c r="D1514" s="31"/>
      <c r="E1514" s="31"/>
      <c r="F1514" s="31"/>
      <c r="G1514" s="31"/>
      <c r="H1514" s="31"/>
      <c r="I1514" s="97"/>
      <c r="J1514" s="31"/>
      <c r="K1514" s="31"/>
      <c r="L1514" s="31"/>
      <c r="M1514" s="31"/>
      <c r="N1514" s="31"/>
      <c r="O1514" s="31"/>
      <c r="P1514" s="31"/>
      <c r="Q1514" s="31"/>
      <c r="S1514" s="31"/>
      <c r="T1514" s="31"/>
      <c r="U1514" s="31"/>
      <c r="V1514" s="31"/>
      <c r="W1514" s="31"/>
      <c r="X1514" s="31"/>
      <c r="Y1514" s="31"/>
      <c r="Z1514" s="31"/>
      <c r="AA1514" s="31"/>
      <c r="AB1514" s="31"/>
      <c r="AC1514" s="31"/>
      <c r="AD1514" s="31"/>
      <c r="AE1514" s="31"/>
      <c r="AF1514" s="31"/>
      <c r="AG1514" s="31"/>
      <c r="AH1514" s="31"/>
      <c r="AI1514" s="31"/>
    </row>
    <row r="1515" spans="1:35">
      <c r="A1515" s="31"/>
      <c r="B1515" s="31"/>
      <c r="C1515" s="31"/>
      <c r="D1515" s="31"/>
      <c r="E1515" s="31"/>
      <c r="F1515" s="31"/>
      <c r="G1515" s="31"/>
      <c r="H1515" s="31"/>
      <c r="I1515" s="97"/>
      <c r="J1515" s="31"/>
      <c r="K1515" s="31"/>
      <c r="L1515" s="31"/>
      <c r="M1515" s="31"/>
      <c r="N1515" s="31"/>
      <c r="O1515" s="31"/>
      <c r="P1515" s="31"/>
      <c r="Q1515" s="31"/>
      <c r="S1515" s="31"/>
      <c r="T1515" s="31"/>
      <c r="U1515" s="31"/>
      <c r="V1515" s="31"/>
      <c r="W1515" s="31"/>
      <c r="X1515" s="31"/>
      <c r="Y1515" s="31"/>
      <c r="Z1515" s="31"/>
      <c r="AA1515" s="31"/>
      <c r="AB1515" s="31"/>
      <c r="AC1515" s="31"/>
      <c r="AD1515" s="31"/>
      <c r="AE1515" s="31"/>
      <c r="AF1515" s="31"/>
      <c r="AG1515" s="31"/>
      <c r="AH1515" s="31"/>
      <c r="AI1515" s="31"/>
    </row>
    <row r="1516" spans="1:35">
      <c r="A1516" s="31"/>
      <c r="B1516" s="31"/>
      <c r="C1516" s="31"/>
      <c r="D1516" s="31"/>
      <c r="E1516" s="31"/>
      <c r="F1516" s="31"/>
      <c r="G1516" s="31"/>
      <c r="H1516" s="31"/>
      <c r="I1516" s="97"/>
      <c r="J1516" s="31"/>
      <c r="K1516" s="31"/>
      <c r="L1516" s="31"/>
      <c r="M1516" s="31"/>
      <c r="N1516" s="31"/>
      <c r="O1516" s="31"/>
      <c r="P1516" s="31"/>
      <c r="Q1516" s="31"/>
      <c r="S1516" s="31"/>
      <c r="T1516" s="31"/>
      <c r="U1516" s="31"/>
      <c r="V1516" s="31"/>
      <c r="W1516" s="31"/>
      <c r="X1516" s="31"/>
      <c r="Y1516" s="31"/>
      <c r="Z1516" s="31"/>
      <c r="AA1516" s="31"/>
      <c r="AB1516" s="31"/>
      <c r="AC1516" s="31"/>
      <c r="AD1516" s="31"/>
      <c r="AE1516" s="31"/>
      <c r="AF1516" s="31"/>
      <c r="AG1516" s="31"/>
      <c r="AH1516" s="31"/>
      <c r="AI1516" s="31"/>
    </row>
    <row r="1517" spans="1:35">
      <c r="A1517" s="31"/>
      <c r="B1517" s="31"/>
      <c r="C1517" s="31"/>
      <c r="D1517" s="31"/>
      <c r="E1517" s="31"/>
      <c r="F1517" s="31"/>
      <c r="G1517" s="31"/>
      <c r="H1517" s="31"/>
      <c r="I1517" s="97"/>
      <c r="J1517" s="31"/>
      <c r="K1517" s="31"/>
      <c r="L1517" s="31"/>
      <c r="M1517" s="31"/>
      <c r="N1517" s="31"/>
      <c r="O1517" s="31"/>
      <c r="P1517" s="31"/>
      <c r="Q1517" s="31"/>
      <c r="S1517" s="31"/>
      <c r="T1517" s="31"/>
      <c r="U1517" s="31"/>
      <c r="V1517" s="31"/>
      <c r="W1517" s="31"/>
      <c r="X1517" s="31"/>
      <c r="Y1517" s="31"/>
      <c r="Z1517" s="31"/>
      <c r="AA1517" s="31"/>
      <c r="AB1517" s="31"/>
      <c r="AC1517" s="31"/>
      <c r="AD1517" s="31"/>
      <c r="AE1517" s="31"/>
      <c r="AF1517" s="31"/>
      <c r="AG1517" s="31"/>
      <c r="AH1517" s="31"/>
      <c r="AI1517" s="31"/>
    </row>
    <row r="1518" spans="1:35">
      <c r="A1518" s="31"/>
      <c r="B1518" s="31"/>
      <c r="C1518" s="31"/>
      <c r="D1518" s="31"/>
      <c r="E1518" s="31"/>
      <c r="F1518" s="31"/>
      <c r="G1518" s="31"/>
      <c r="H1518" s="31"/>
      <c r="I1518" s="97"/>
      <c r="J1518" s="31"/>
      <c r="K1518" s="31"/>
      <c r="L1518" s="31"/>
      <c r="M1518" s="31"/>
      <c r="N1518" s="31"/>
      <c r="O1518" s="31"/>
      <c r="P1518" s="31"/>
      <c r="Q1518" s="31"/>
      <c r="S1518" s="31"/>
      <c r="T1518" s="31"/>
      <c r="U1518" s="31"/>
      <c r="V1518" s="31"/>
      <c r="W1518" s="31"/>
      <c r="X1518" s="31"/>
      <c r="Y1518" s="31"/>
      <c r="Z1518" s="31"/>
      <c r="AA1518" s="31"/>
      <c r="AB1518" s="31"/>
      <c r="AC1518" s="31"/>
      <c r="AD1518" s="31"/>
      <c r="AE1518" s="31"/>
      <c r="AF1518" s="31"/>
      <c r="AG1518" s="31"/>
      <c r="AH1518" s="31"/>
      <c r="AI1518" s="31"/>
    </row>
    <row r="1519" spans="1:35">
      <c r="A1519" s="31"/>
      <c r="B1519" s="31"/>
      <c r="C1519" s="31"/>
      <c r="D1519" s="31"/>
      <c r="E1519" s="31"/>
      <c r="F1519" s="31"/>
      <c r="G1519" s="31"/>
      <c r="H1519" s="31"/>
      <c r="I1519" s="97"/>
      <c r="J1519" s="31"/>
      <c r="K1519" s="31"/>
      <c r="L1519" s="31"/>
      <c r="M1519" s="31"/>
      <c r="N1519" s="31"/>
      <c r="O1519" s="31"/>
      <c r="P1519" s="31"/>
      <c r="Q1519" s="31"/>
      <c r="S1519" s="31"/>
      <c r="T1519" s="31"/>
      <c r="U1519" s="31"/>
      <c r="V1519" s="31"/>
      <c r="W1519" s="31"/>
      <c r="X1519" s="31"/>
      <c r="Y1519" s="31"/>
      <c r="Z1519" s="31"/>
      <c r="AA1519" s="31"/>
      <c r="AB1519" s="31"/>
      <c r="AC1519" s="31"/>
      <c r="AD1519" s="31"/>
      <c r="AE1519" s="31"/>
      <c r="AF1519" s="31"/>
      <c r="AG1519" s="31"/>
      <c r="AH1519" s="31"/>
      <c r="AI1519" s="31"/>
    </row>
    <row r="1520" spans="1:35">
      <c r="A1520" s="31"/>
      <c r="B1520" s="31"/>
      <c r="C1520" s="31"/>
      <c r="D1520" s="31"/>
      <c r="E1520" s="31"/>
      <c r="F1520" s="31"/>
      <c r="G1520" s="31"/>
      <c r="H1520" s="31"/>
      <c r="I1520" s="97"/>
      <c r="J1520" s="31"/>
      <c r="K1520" s="31"/>
      <c r="L1520" s="31"/>
      <c r="M1520" s="31"/>
      <c r="N1520" s="31"/>
      <c r="O1520" s="31"/>
      <c r="P1520" s="31"/>
      <c r="Q1520" s="31"/>
      <c r="S1520" s="31"/>
      <c r="T1520" s="31"/>
      <c r="U1520" s="31"/>
      <c r="V1520" s="31"/>
      <c r="W1520" s="31"/>
      <c r="X1520" s="31"/>
      <c r="Y1520" s="31"/>
      <c r="Z1520" s="31"/>
      <c r="AA1520" s="31"/>
      <c r="AB1520" s="31"/>
      <c r="AC1520" s="31"/>
      <c r="AD1520" s="31"/>
      <c r="AE1520" s="31"/>
      <c r="AF1520" s="31"/>
      <c r="AG1520" s="31"/>
      <c r="AH1520" s="31"/>
      <c r="AI1520" s="31"/>
    </row>
    <row r="1521" spans="1:35">
      <c r="A1521" s="31"/>
      <c r="B1521" s="31"/>
      <c r="C1521" s="31"/>
      <c r="D1521" s="31"/>
      <c r="E1521" s="31"/>
      <c r="F1521" s="31"/>
      <c r="G1521" s="31"/>
      <c r="H1521" s="31"/>
      <c r="I1521" s="97"/>
      <c r="J1521" s="31"/>
      <c r="K1521" s="31"/>
      <c r="L1521" s="31"/>
      <c r="M1521" s="31"/>
      <c r="N1521" s="31"/>
      <c r="O1521" s="31"/>
      <c r="P1521" s="31"/>
      <c r="Q1521" s="31"/>
      <c r="S1521" s="31"/>
      <c r="T1521" s="31"/>
      <c r="U1521" s="31"/>
      <c r="V1521" s="31"/>
      <c r="W1521" s="31"/>
      <c r="X1521" s="31"/>
      <c r="Y1521" s="31"/>
      <c r="Z1521" s="31"/>
      <c r="AA1521" s="31"/>
      <c r="AB1521" s="31"/>
      <c r="AC1521" s="31"/>
      <c r="AD1521" s="31"/>
      <c r="AE1521" s="31"/>
      <c r="AF1521" s="31"/>
      <c r="AG1521" s="31"/>
      <c r="AH1521" s="31"/>
      <c r="AI1521" s="31"/>
    </row>
    <row r="1522" spans="1:35">
      <c r="A1522" s="31"/>
      <c r="B1522" s="31"/>
      <c r="C1522" s="31"/>
      <c r="D1522" s="31"/>
      <c r="E1522" s="31"/>
      <c r="F1522" s="31"/>
      <c r="G1522" s="31"/>
      <c r="H1522" s="31"/>
      <c r="I1522" s="97"/>
      <c r="J1522" s="31"/>
      <c r="K1522" s="31"/>
      <c r="L1522" s="31"/>
      <c r="M1522" s="31"/>
      <c r="N1522" s="31"/>
      <c r="O1522" s="31"/>
      <c r="P1522" s="31"/>
      <c r="Q1522" s="31"/>
      <c r="S1522" s="31"/>
      <c r="T1522" s="31"/>
      <c r="U1522" s="31"/>
      <c r="V1522" s="31"/>
      <c r="W1522" s="31"/>
      <c r="X1522" s="31"/>
      <c r="Y1522" s="31"/>
      <c r="Z1522" s="31"/>
      <c r="AA1522" s="31"/>
      <c r="AB1522" s="31"/>
      <c r="AC1522" s="31"/>
      <c r="AD1522" s="31"/>
      <c r="AE1522" s="31"/>
      <c r="AF1522" s="31"/>
      <c r="AG1522" s="31"/>
      <c r="AH1522" s="31"/>
      <c r="AI1522" s="31"/>
    </row>
    <row r="1523" spans="1:35">
      <c r="A1523" s="31"/>
      <c r="B1523" s="31"/>
      <c r="C1523" s="31"/>
      <c r="D1523" s="31"/>
      <c r="E1523" s="31"/>
      <c r="F1523" s="31"/>
      <c r="G1523" s="31"/>
      <c r="H1523" s="31"/>
      <c r="I1523" s="97"/>
      <c r="J1523" s="31"/>
      <c r="K1523" s="31"/>
      <c r="L1523" s="31"/>
      <c r="M1523" s="31"/>
      <c r="N1523" s="31"/>
      <c r="O1523" s="31"/>
      <c r="P1523" s="31"/>
      <c r="Q1523" s="31"/>
      <c r="S1523" s="31"/>
      <c r="T1523" s="31"/>
      <c r="U1523" s="31"/>
      <c r="V1523" s="31"/>
      <c r="W1523" s="31"/>
      <c r="X1523" s="31"/>
      <c r="Y1523" s="31"/>
      <c r="Z1523" s="31"/>
      <c r="AA1523" s="31"/>
      <c r="AB1523" s="31"/>
      <c r="AC1523" s="31"/>
      <c r="AD1523" s="31"/>
      <c r="AE1523" s="31"/>
      <c r="AF1523" s="31"/>
      <c r="AG1523" s="31"/>
      <c r="AH1523" s="31"/>
      <c r="AI1523" s="31"/>
    </row>
    <row r="1524" spans="1:35">
      <c r="A1524" s="31"/>
      <c r="B1524" s="31"/>
      <c r="C1524" s="31"/>
      <c r="D1524" s="31"/>
      <c r="E1524" s="31"/>
      <c r="F1524" s="31"/>
      <c r="G1524" s="31"/>
      <c r="H1524" s="31"/>
      <c r="I1524" s="97"/>
      <c r="J1524" s="31"/>
      <c r="K1524" s="31"/>
      <c r="L1524" s="31"/>
      <c r="M1524" s="31"/>
      <c r="N1524" s="31"/>
      <c r="O1524" s="31"/>
      <c r="P1524" s="31"/>
      <c r="Q1524" s="31"/>
      <c r="S1524" s="31"/>
      <c r="T1524" s="31"/>
      <c r="U1524" s="31"/>
      <c r="V1524" s="31"/>
      <c r="W1524" s="31"/>
      <c r="X1524" s="31"/>
      <c r="Y1524" s="31"/>
      <c r="Z1524" s="31"/>
      <c r="AA1524" s="31"/>
      <c r="AB1524" s="31"/>
      <c r="AC1524" s="31"/>
      <c r="AD1524" s="31"/>
      <c r="AE1524" s="31"/>
      <c r="AF1524" s="31"/>
      <c r="AG1524" s="31"/>
      <c r="AH1524" s="31"/>
      <c r="AI1524" s="31"/>
    </row>
    <row r="1525" spans="1:35">
      <c r="A1525" s="31"/>
      <c r="B1525" s="31"/>
      <c r="C1525" s="31"/>
      <c r="D1525" s="31"/>
      <c r="E1525" s="31"/>
      <c r="F1525" s="31"/>
      <c r="G1525" s="31"/>
      <c r="H1525" s="31"/>
      <c r="I1525" s="97"/>
      <c r="J1525" s="31"/>
      <c r="K1525" s="31"/>
      <c r="L1525" s="31"/>
      <c r="M1525" s="31"/>
      <c r="N1525" s="31"/>
      <c r="O1525" s="31"/>
      <c r="P1525" s="31"/>
      <c r="Q1525" s="31"/>
      <c r="S1525" s="31"/>
      <c r="T1525" s="31"/>
      <c r="U1525" s="31"/>
      <c r="V1525" s="31"/>
      <c r="W1525" s="31"/>
      <c r="X1525" s="31"/>
      <c r="Y1525" s="31"/>
      <c r="Z1525" s="31"/>
      <c r="AA1525" s="31"/>
      <c r="AB1525" s="31"/>
      <c r="AC1525" s="31"/>
      <c r="AD1525" s="31"/>
      <c r="AE1525" s="31"/>
      <c r="AF1525" s="31"/>
      <c r="AG1525" s="31"/>
      <c r="AH1525" s="31"/>
      <c r="AI1525" s="31"/>
    </row>
    <row r="1526" spans="1:35">
      <c r="A1526" s="31"/>
      <c r="B1526" s="31"/>
      <c r="C1526" s="31"/>
      <c r="D1526" s="31"/>
      <c r="E1526" s="31"/>
      <c r="F1526" s="31"/>
      <c r="G1526" s="31"/>
      <c r="H1526" s="31"/>
      <c r="I1526" s="97"/>
      <c r="J1526" s="31"/>
      <c r="K1526" s="31"/>
      <c r="L1526" s="31"/>
      <c r="M1526" s="31"/>
      <c r="N1526" s="31"/>
      <c r="O1526" s="31"/>
      <c r="P1526" s="31"/>
      <c r="Q1526" s="31"/>
      <c r="S1526" s="31"/>
      <c r="T1526" s="31"/>
      <c r="U1526" s="31"/>
      <c r="V1526" s="31"/>
      <c r="W1526" s="31"/>
      <c r="X1526" s="31"/>
      <c r="Y1526" s="31"/>
      <c r="Z1526" s="31"/>
      <c r="AA1526" s="31"/>
      <c r="AB1526" s="31"/>
      <c r="AC1526" s="31"/>
      <c r="AD1526" s="31"/>
      <c r="AE1526" s="31"/>
      <c r="AF1526" s="31"/>
      <c r="AG1526" s="31"/>
      <c r="AH1526" s="31"/>
      <c r="AI1526" s="31"/>
    </row>
    <row r="1527" spans="1:35">
      <c r="A1527" s="31"/>
      <c r="B1527" s="31"/>
      <c r="C1527" s="31"/>
      <c r="D1527" s="31"/>
      <c r="E1527" s="31"/>
      <c r="F1527" s="31"/>
      <c r="G1527" s="31"/>
      <c r="H1527" s="31"/>
      <c r="I1527" s="97"/>
      <c r="J1527" s="31"/>
      <c r="K1527" s="31"/>
      <c r="L1527" s="31"/>
      <c r="M1527" s="31"/>
      <c r="N1527" s="31"/>
      <c r="O1527" s="31"/>
      <c r="P1527" s="31"/>
      <c r="Q1527" s="31"/>
      <c r="S1527" s="31"/>
      <c r="T1527" s="31"/>
      <c r="U1527" s="31"/>
      <c r="V1527" s="31"/>
      <c r="W1527" s="31"/>
      <c r="X1527" s="31"/>
      <c r="Y1527" s="31"/>
      <c r="Z1527" s="31"/>
      <c r="AA1527" s="31"/>
      <c r="AB1527" s="31"/>
      <c r="AC1527" s="31"/>
      <c r="AD1527" s="31"/>
      <c r="AE1527" s="31"/>
      <c r="AF1527" s="31"/>
      <c r="AG1527" s="31"/>
      <c r="AH1527" s="31"/>
      <c r="AI1527" s="31"/>
    </row>
    <row r="1528" spans="1:35">
      <c r="A1528" s="31"/>
      <c r="B1528" s="31"/>
      <c r="C1528" s="31"/>
      <c r="D1528" s="31"/>
      <c r="E1528" s="31"/>
      <c r="F1528" s="31"/>
      <c r="G1528" s="31"/>
      <c r="H1528" s="31"/>
      <c r="I1528" s="97"/>
      <c r="J1528" s="31"/>
      <c r="K1528" s="31"/>
      <c r="L1528" s="31"/>
      <c r="M1528" s="31"/>
      <c r="N1528" s="31"/>
      <c r="O1528" s="31"/>
      <c r="P1528" s="31"/>
      <c r="Q1528" s="31"/>
      <c r="S1528" s="31"/>
      <c r="T1528" s="31"/>
      <c r="U1528" s="31"/>
      <c r="V1528" s="31"/>
      <c r="W1528" s="31"/>
      <c r="X1528" s="31"/>
      <c r="Y1528" s="31"/>
      <c r="Z1528" s="31"/>
      <c r="AA1528" s="31"/>
      <c r="AB1528" s="31"/>
      <c r="AC1528" s="31"/>
      <c r="AD1528" s="31"/>
      <c r="AE1528" s="31"/>
      <c r="AF1528" s="31"/>
      <c r="AG1528" s="31"/>
      <c r="AH1528" s="31"/>
      <c r="AI1528" s="31"/>
    </row>
    <row r="1529" spans="1:35">
      <c r="A1529" s="31"/>
      <c r="B1529" s="31"/>
      <c r="C1529" s="31"/>
      <c r="D1529" s="31"/>
      <c r="E1529" s="31"/>
      <c r="F1529" s="31"/>
      <c r="G1529" s="31"/>
      <c r="H1529" s="31"/>
      <c r="I1529" s="97"/>
      <c r="J1529" s="31"/>
      <c r="K1529" s="31"/>
      <c r="L1529" s="31"/>
      <c r="M1529" s="31"/>
      <c r="N1529" s="31"/>
      <c r="O1529" s="31"/>
      <c r="P1529" s="31"/>
      <c r="Q1529" s="31"/>
      <c r="S1529" s="31"/>
      <c r="T1529" s="31"/>
      <c r="U1529" s="31"/>
      <c r="V1529" s="31"/>
      <c r="W1529" s="31"/>
      <c r="X1529" s="31"/>
      <c r="Y1529" s="31"/>
      <c r="Z1529" s="31"/>
      <c r="AA1529" s="31"/>
      <c r="AB1529" s="31"/>
      <c r="AC1529" s="31"/>
      <c r="AD1529" s="31"/>
      <c r="AE1529" s="31"/>
      <c r="AF1529" s="31"/>
      <c r="AG1529" s="31"/>
      <c r="AH1529" s="31"/>
      <c r="AI1529" s="31"/>
    </row>
    <row r="1530" spans="1:35">
      <c r="A1530" s="31"/>
      <c r="B1530" s="31"/>
      <c r="C1530" s="31"/>
      <c r="D1530" s="31"/>
      <c r="E1530" s="31"/>
      <c r="F1530" s="31"/>
      <c r="G1530" s="31"/>
      <c r="H1530" s="31"/>
      <c r="I1530" s="97"/>
      <c r="J1530" s="31"/>
      <c r="K1530" s="31"/>
      <c r="L1530" s="31"/>
      <c r="M1530" s="31"/>
      <c r="N1530" s="31"/>
      <c r="O1530" s="31"/>
      <c r="P1530" s="31"/>
      <c r="Q1530" s="31"/>
      <c r="S1530" s="31"/>
      <c r="T1530" s="31"/>
      <c r="U1530" s="31"/>
      <c r="V1530" s="31"/>
      <c r="W1530" s="31"/>
      <c r="X1530" s="31"/>
      <c r="Y1530" s="31"/>
      <c r="Z1530" s="31"/>
      <c r="AA1530" s="31"/>
      <c r="AB1530" s="31"/>
      <c r="AC1530" s="31"/>
      <c r="AD1530" s="31"/>
      <c r="AE1530" s="31"/>
      <c r="AF1530" s="31"/>
      <c r="AG1530" s="31"/>
      <c r="AH1530" s="31"/>
      <c r="AI1530" s="31"/>
    </row>
    <row r="1531" spans="1:35">
      <c r="A1531" s="31"/>
      <c r="B1531" s="31"/>
      <c r="C1531" s="31"/>
      <c r="D1531" s="31"/>
      <c r="E1531" s="31"/>
      <c r="F1531" s="31"/>
      <c r="G1531" s="31"/>
      <c r="H1531" s="31"/>
      <c r="I1531" s="97"/>
      <c r="J1531" s="31"/>
      <c r="K1531" s="31"/>
      <c r="L1531" s="31"/>
      <c r="M1531" s="31"/>
      <c r="N1531" s="31"/>
      <c r="O1531" s="31"/>
      <c r="P1531" s="31"/>
      <c r="Q1531" s="31"/>
      <c r="S1531" s="31"/>
      <c r="T1531" s="31"/>
      <c r="U1531" s="31"/>
      <c r="V1531" s="31"/>
      <c r="W1531" s="31"/>
      <c r="X1531" s="31"/>
      <c r="Y1531" s="31"/>
      <c r="Z1531" s="31"/>
      <c r="AA1531" s="31"/>
      <c r="AB1531" s="31"/>
      <c r="AC1531" s="31"/>
      <c r="AD1531" s="31"/>
      <c r="AE1531" s="31"/>
      <c r="AF1531" s="31"/>
      <c r="AG1531" s="31"/>
      <c r="AH1531" s="31"/>
      <c r="AI1531" s="31"/>
    </row>
    <row r="1532" spans="1:35">
      <c r="A1532" s="31"/>
      <c r="B1532" s="31"/>
      <c r="C1532" s="31"/>
      <c r="D1532" s="31"/>
      <c r="E1532" s="31"/>
      <c r="F1532" s="31"/>
      <c r="G1532" s="31"/>
      <c r="H1532" s="31"/>
      <c r="I1532" s="97"/>
      <c r="J1532" s="31"/>
      <c r="K1532" s="31"/>
      <c r="L1532" s="31"/>
      <c r="M1532" s="31"/>
      <c r="N1532" s="31"/>
      <c r="O1532" s="31"/>
      <c r="P1532" s="31"/>
      <c r="Q1532" s="31"/>
      <c r="S1532" s="31"/>
      <c r="T1532" s="31"/>
      <c r="U1532" s="31"/>
      <c r="V1532" s="31"/>
      <c r="W1532" s="31"/>
      <c r="X1532" s="31"/>
      <c r="Y1532" s="31"/>
      <c r="Z1532" s="31"/>
      <c r="AA1532" s="31"/>
      <c r="AB1532" s="31"/>
      <c r="AC1532" s="31"/>
      <c r="AD1532" s="31"/>
      <c r="AE1532" s="31"/>
      <c r="AF1532" s="31"/>
      <c r="AG1532" s="31"/>
      <c r="AH1532" s="31"/>
      <c r="AI1532" s="31"/>
    </row>
    <row r="1533" spans="1:35">
      <c r="A1533" s="31"/>
      <c r="B1533" s="31"/>
      <c r="C1533" s="31"/>
      <c r="D1533" s="31"/>
      <c r="E1533" s="31"/>
      <c r="F1533" s="31"/>
      <c r="G1533" s="31"/>
      <c r="H1533" s="31"/>
      <c r="I1533" s="97"/>
      <c r="J1533" s="31"/>
      <c r="K1533" s="31"/>
      <c r="L1533" s="31"/>
      <c r="M1533" s="31"/>
      <c r="N1533" s="31"/>
      <c r="O1533" s="31"/>
      <c r="P1533" s="31"/>
      <c r="Q1533" s="31"/>
      <c r="S1533" s="31"/>
      <c r="T1533" s="31"/>
      <c r="U1533" s="31"/>
      <c r="V1533" s="31"/>
      <c r="W1533" s="31"/>
      <c r="X1533" s="31"/>
      <c r="Y1533" s="31"/>
      <c r="Z1533" s="31"/>
      <c r="AA1533" s="31"/>
      <c r="AB1533" s="31"/>
      <c r="AC1533" s="31"/>
      <c r="AD1533" s="31"/>
      <c r="AE1533" s="31"/>
      <c r="AF1533" s="31"/>
      <c r="AG1533" s="31"/>
      <c r="AH1533" s="31"/>
      <c r="AI1533" s="31"/>
    </row>
    <row r="1534" spans="1:35">
      <c r="A1534" s="31"/>
      <c r="B1534" s="31"/>
      <c r="C1534" s="31"/>
      <c r="D1534" s="31"/>
      <c r="E1534" s="31"/>
      <c r="F1534" s="31"/>
      <c r="G1534" s="31"/>
      <c r="H1534" s="31"/>
      <c r="I1534" s="97"/>
      <c r="J1534" s="31"/>
      <c r="K1534" s="31"/>
      <c r="L1534" s="31"/>
      <c r="M1534" s="31"/>
      <c r="N1534" s="31"/>
      <c r="O1534" s="31"/>
      <c r="P1534" s="31"/>
      <c r="Q1534" s="31"/>
      <c r="S1534" s="31"/>
      <c r="T1534" s="31"/>
      <c r="U1534" s="31"/>
      <c r="V1534" s="31"/>
      <c r="W1534" s="31"/>
      <c r="X1534" s="31"/>
      <c r="Y1534" s="31"/>
      <c r="Z1534" s="31"/>
      <c r="AA1534" s="31"/>
      <c r="AB1534" s="31"/>
      <c r="AC1534" s="31"/>
      <c r="AD1534" s="31"/>
      <c r="AE1534" s="31"/>
      <c r="AF1534" s="31"/>
      <c r="AG1534" s="31"/>
      <c r="AH1534" s="31"/>
      <c r="AI1534" s="31"/>
    </row>
    <row r="1535" spans="1:35">
      <c r="A1535" s="31"/>
      <c r="B1535" s="31"/>
      <c r="C1535" s="31"/>
      <c r="D1535" s="31"/>
      <c r="E1535" s="31"/>
      <c r="F1535" s="31"/>
      <c r="G1535" s="31"/>
      <c r="H1535" s="31"/>
      <c r="I1535" s="97"/>
      <c r="J1535" s="31"/>
      <c r="K1535" s="31"/>
      <c r="L1535" s="31"/>
      <c r="M1535" s="31"/>
      <c r="N1535" s="31"/>
      <c r="O1535" s="31"/>
      <c r="P1535" s="31"/>
      <c r="Q1535" s="31"/>
      <c r="S1535" s="31"/>
      <c r="T1535" s="31"/>
      <c r="U1535" s="31"/>
      <c r="V1535" s="31"/>
      <c r="W1535" s="31"/>
      <c r="X1535" s="31"/>
      <c r="Y1535" s="31"/>
      <c r="Z1535" s="31"/>
      <c r="AA1535" s="31"/>
      <c r="AB1535" s="31"/>
      <c r="AC1535" s="31"/>
      <c r="AD1535" s="31"/>
      <c r="AE1535" s="31"/>
      <c r="AF1535" s="31"/>
      <c r="AG1535" s="31"/>
      <c r="AH1535" s="31"/>
      <c r="AI1535" s="31"/>
    </row>
    <row r="1536" spans="1:35">
      <c r="A1536" s="31"/>
      <c r="B1536" s="31"/>
      <c r="C1536" s="31"/>
      <c r="D1536" s="31"/>
      <c r="E1536" s="31"/>
      <c r="F1536" s="31"/>
      <c r="G1536" s="31"/>
      <c r="H1536" s="31"/>
      <c r="I1536" s="97"/>
      <c r="J1536" s="31"/>
      <c r="K1536" s="31"/>
      <c r="L1536" s="31"/>
      <c r="M1536" s="31"/>
      <c r="N1536" s="31"/>
      <c r="O1536" s="31"/>
      <c r="P1536" s="31"/>
      <c r="Q1536" s="31"/>
      <c r="S1536" s="31"/>
      <c r="T1536" s="31"/>
      <c r="U1536" s="31"/>
      <c r="V1536" s="31"/>
      <c r="W1536" s="31"/>
      <c r="X1536" s="31"/>
      <c r="Y1536" s="31"/>
      <c r="Z1536" s="31"/>
      <c r="AA1536" s="31"/>
      <c r="AB1536" s="31"/>
      <c r="AC1536" s="31"/>
      <c r="AD1536" s="31"/>
      <c r="AE1536" s="31"/>
      <c r="AF1536" s="31"/>
      <c r="AG1536" s="31"/>
      <c r="AH1536" s="31"/>
      <c r="AI1536" s="31"/>
    </row>
    <row r="1537" spans="1:35">
      <c r="A1537" s="31"/>
      <c r="B1537" s="31"/>
      <c r="C1537" s="31"/>
      <c r="D1537" s="31"/>
      <c r="E1537" s="31"/>
      <c r="F1537" s="31"/>
      <c r="G1537" s="31"/>
      <c r="H1537" s="31"/>
      <c r="I1537" s="97"/>
      <c r="J1537" s="31"/>
      <c r="K1537" s="31"/>
      <c r="L1537" s="31"/>
      <c r="M1537" s="31"/>
      <c r="N1537" s="31"/>
      <c r="O1537" s="31"/>
      <c r="P1537" s="31"/>
      <c r="Q1537" s="31"/>
      <c r="S1537" s="31"/>
      <c r="T1537" s="31"/>
      <c r="U1537" s="31"/>
      <c r="V1537" s="31"/>
      <c r="W1537" s="31"/>
      <c r="X1537" s="31"/>
      <c r="Y1537" s="31"/>
      <c r="Z1537" s="31"/>
      <c r="AA1537" s="31"/>
      <c r="AB1537" s="31"/>
      <c r="AC1537" s="31"/>
      <c r="AD1537" s="31"/>
      <c r="AE1537" s="31"/>
      <c r="AF1537" s="31"/>
      <c r="AG1537" s="31"/>
      <c r="AH1537" s="31"/>
      <c r="AI1537" s="31"/>
    </row>
    <row r="1538" spans="1:35">
      <c r="A1538" s="31"/>
      <c r="B1538" s="31"/>
      <c r="C1538" s="31"/>
      <c r="D1538" s="31"/>
      <c r="E1538" s="31"/>
      <c r="F1538" s="31"/>
      <c r="G1538" s="31"/>
      <c r="H1538" s="31"/>
      <c r="I1538" s="97"/>
      <c r="J1538" s="31"/>
      <c r="K1538" s="31"/>
      <c r="L1538" s="31"/>
      <c r="M1538" s="31"/>
      <c r="N1538" s="31"/>
      <c r="O1538" s="31"/>
      <c r="P1538" s="31"/>
      <c r="Q1538" s="31"/>
      <c r="S1538" s="31"/>
      <c r="T1538" s="31"/>
      <c r="U1538" s="31"/>
      <c r="V1538" s="31"/>
      <c r="W1538" s="31"/>
      <c r="X1538" s="31"/>
      <c r="Y1538" s="31"/>
      <c r="Z1538" s="31"/>
      <c r="AA1538" s="31"/>
      <c r="AB1538" s="31"/>
      <c r="AC1538" s="31"/>
      <c r="AD1538" s="31"/>
      <c r="AE1538" s="31"/>
      <c r="AF1538" s="31"/>
      <c r="AG1538" s="31"/>
      <c r="AH1538" s="31"/>
      <c r="AI1538" s="31"/>
    </row>
    <row r="1539" spans="1:35">
      <c r="A1539" s="31"/>
      <c r="B1539" s="31"/>
      <c r="C1539" s="31"/>
      <c r="D1539" s="31"/>
      <c r="E1539" s="31"/>
      <c r="F1539" s="31"/>
      <c r="G1539" s="31"/>
      <c r="H1539" s="31"/>
      <c r="I1539" s="97"/>
      <c r="J1539" s="31"/>
      <c r="K1539" s="31"/>
      <c r="L1539" s="31"/>
      <c r="M1539" s="31"/>
      <c r="N1539" s="31"/>
      <c r="O1539" s="31"/>
      <c r="P1539" s="31"/>
      <c r="Q1539" s="31"/>
      <c r="S1539" s="31"/>
      <c r="T1539" s="31"/>
      <c r="U1539" s="31"/>
      <c r="V1539" s="31"/>
      <c r="W1539" s="31"/>
      <c r="X1539" s="31"/>
      <c r="Y1539" s="31"/>
      <c r="Z1539" s="31"/>
      <c r="AA1539" s="31"/>
      <c r="AB1539" s="31"/>
      <c r="AC1539" s="31"/>
      <c r="AD1539" s="31"/>
      <c r="AE1539" s="31"/>
      <c r="AF1539" s="31"/>
      <c r="AG1539" s="31"/>
      <c r="AH1539" s="31"/>
      <c r="AI1539" s="31"/>
    </row>
    <row r="1540" spans="1:35">
      <c r="A1540" s="31"/>
      <c r="B1540" s="31"/>
      <c r="C1540" s="31"/>
      <c r="D1540" s="31"/>
      <c r="E1540" s="31"/>
      <c r="F1540" s="31"/>
      <c r="G1540" s="31"/>
      <c r="H1540" s="31"/>
      <c r="I1540" s="97"/>
      <c r="J1540" s="31"/>
      <c r="K1540" s="31"/>
      <c r="L1540" s="31"/>
      <c r="M1540" s="31"/>
      <c r="N1540" s="31"/>
      <c r="O1540" s="31"/>
      <c r="P1540" s="31"/>
      <c r="Q1540" s="31"/>
      <c r="S1540" s="31"/>
      <c r="T1540" s="31"/>
      <c r="U1540" s="31"/>
      <c r="V1540" s="31"/>
      <c r="W1540" s="31"/>
      <c r="X1540" s="31"/>
      <c r="Y1540" s="31"/>
      <c r="Z1540" s="31"/>
      <c r="AA1540" s="31"/>
      <c r="AB1540" s="31"/>
      <c r="AC1540" s="31"/>
      <c r="AD1540" s="31"/>
      <c r="AE1540" s="31"/>
      <c r="AF1540" s="31"/>
      <c r="AG1540" s="31"/>
      <c r="AH1540" s="31"/>
      <c r="AI1540" s="31"/>
    </row>
    <row r="1541" spans="1:35">
      <c r="A1541" s="31"/>
      <c r="B1541" s="31"/>
      <c r="C1541" s="31"/>
      <c r="D1541" s="31"/>
      <c r="E1541" s="31"/>
      <c r="F1541" s="31"/>
      <c r="G1541" s="31"/>
      <c r="H1541" s="31"/>
      <c r="I1541" s="97"/>
      <c r="J1541" s="31"/>
      <c r="K1541" s="31"/>
      <c r="L1541" s="31"/>
      <c r="M1541" s="31"/>
      <c r="N1541" s="31"/>
      <c r="O1541" s="31"/>
      <c r="P1541" s="31"/>
      <c r="Q1541" s="31"/>
      <c r="S1541" s="31"/>
      <c r="T1541" s="31"/>
      <c r="U1541" s="31"/>
      <c r="V1541" s="31"/>
      <c r="W1541" s="31"/>
      <c r="X1541" s="31"/>
      <c r="Y1541" s="31"/>
      <c r="Z1541" s="31"/>
      <c r="AA1541" s="31"/>
      <c r="AB1541" s="31"/>
      <c r="AC1541" s="31"/>
      <c r="AD1541" s="31"/>
      <c r="AE1541" s="31"/>
      <c r="AF1541" s="31"/>
      <c r="AG1541" s="31"/>
      <c r="AH1541" s="31"/>
      <c r="AI1541" s="31"/>
    </row>
    <row r="1542" spans="1:35">
      <c r="A1542" s="31"/>
      <c r="B1542" s="31"/>
      <c r="C1542" s="31"/>
      <c r="D1542" s="31"/>
      <c r="E1542" s="31"/>
      <c r="F1542" s="31"/>
      <c r="G1542" s="31"/>
      <c r="H1542" s="31"/>
      <c r="I1542" s="97"/>
      <c r="J1542" s="31"/>
      <c r="K1542" s="31"/>
      <c r="L1542" s="31"/>
      <c r="M1542" s="31"/>
      <c r="N1542" s="31"/>
      <c r="O1542" s="31"/>
      <c r="P1542" s="31"/>
      <c r="Q1542" s="31"/>
      <c r="S1542" s="31"/>
      <c r="T1542" s="31"/>
      <c r="U1542" s="31"/>
      <c r="V1542" s="31"/>
      <c r="W1542" s="31"/>
      <c r="X1542" s="31"/>
      <c r="Y1542" s="31"/>
      <c r="Z1542" s="31"/>
      <c r="AA1542" s="31"/>
      <c r="AB1542" s="31"/>
      <c r="AC1542" s="31"/>
      <c r="AD1542" s="31"/>
      <c r="AE1542" s="31"/>
      <c r="AF1542" s="31"/>
      <c r="AG1542" s="31"/>
      <c r="AH1542" s="31"/>
      <c r="AI1542" s="31"/>
    </row>
    <row r="1543" spans="1:35">
      <c r="A1543" s="31"/>
      <c r="B1543" s="31"/>
      <c r="C1543" s="31"/>
      <c r="D1543" s="31"/>
      <c r="E1543" s="31"/>
      <c r="F1543" s="31"/>
      <c r="G1543" s="31"/>
      <c r="H1543" s="31"/>
      <c r="I1543" s="97"/>
      <c r="J1543" s="31"/>
      <c r="K1543" s="31"/>
      <c r="L1543" s="31"/>
      <c r="M1543" s="31"/>
      <c r="N1543" s="31"/>
      <c r="O1543" s="31"/>
      <c r="P1543" s="31"/>
      <c r="Q1543" s="31"/>
      <c r="S1543" s="31"/>
      <c r="T1543" s="31"/>
      <c r="U1543" s="31"/>
      <c r="V1543" s="31"/>
      <c r="W1543" s="31"/>
      <c r="X1543" s="31"/>
      <c r="Y1543" s="31"/>
      <c r="Z1543" s="31"/>
      <c r="AA1543" s="31"/>
      <c r="AB1543" s="31"/>
      <c r="AC1543" s="31"/>
      <c r="AD1543" s="31"/>
      <c r="AE1543" s="31"/>
      <c r="AF1543" s="31"/>
      <c r="AG1543" s="31"/>
      <c r="AH1543" s="31"/>
      <c r="AI1543" s="31"/>
    </row>
    <row r="1544" spans="1:35">
      <c r="A1544" s="31"/>
      <c r="B1544" s="31"/>
      <c r="C1544" s="31"/>
      <c r="D1544" s="31"/>
      <c r="E1544" s="31"/>
      <c r="F1544" s="31"/>
      <c r="G1544" s="31"/>
      <c r="H1544" s="31"/>
      <c r="I1544" s="97"/>
      <c r="J1544" s="31"/>
      <c r="K1544" s="31"/>
      <c r="L1544" s="31"/>
      <c r="M1544" s="31"/>
      <c r="N1544" s="31"/>
      <c r="O1544" s="31"/>
      <c r="P1544" s="31"/>
      <c r="Q1544" s="31"/>
      <c r="S1544" s="31"/>
      <c r="T1544" s="31"/>
      <c r="U1544" s="31"/>
      <c r="V1544" s="31"/>
      <c r="W1544" s="31"/>
      <c r="X1544" s="31"/>
      <c r="Y1544" s="31"/>
      <c r="Z1544" s="31"/>
      <c r="AA1544" s="31"/>
      <c r="AB1544" s="31"/>
      <c r="AC1544" s="31"/>
      <c r="AD1544" s="31"/>
      <c r="AE1544" s="31"/>
      <c r="AF1544" s="31"/>
      <c r="AG1544" s="31"/>
      <c r="AH1544" s="31"/>
      <c r="AI1544" s="31"/>
    </row>
    <row r="1545" spans="1:35">
      <c r="A1545" s="31"/>
      <c r="B1545" s="31"/>
      <c r="C1545" s="31"/>
      <c r="D1545" s="31"/>
      <c r="E1545" s="31"/>
      <c r="F1545" s="31"/>
      <c r="G1545" s="31"/>
      <c r="H1545" s="31"/>
      <c r="I1545" s="97"/>
      <c r="J1545" s="31"/>
      <c r="K1545" s="31"/>
      <c r="L1545" s="31"/>
      <c r="M1545" s="31"/>
      <c r="N1545" s="31"/>
      <c r="O1545" s="31"/>
      <c r="P1545" s="31"/>
      <c r="Q1545" s="31"/>
      <c r="S1545" s="31"/>
      <c r="T1545" s="31"/>
      <c r="U1545" s="31"/>
      <c r="V1545" s="31"/>
      <c r="W1545" s="31"/>
      <c r="X1545" s="31"/>
      <c r="Y1545" s="31"/>
      <c r="Z1545" s="31"/>
      <c r="AA1545" s="31"/>
      <c r="AB1545" s="31"/>
      <c r="AC1545" s="31"/>
      <c r="AD1545" s="31"/>
      <c r="AE1545" s="31"/>
      <c r="AF1545" s="31"/>
      <c r="AG1545" s="31"/>
      <c r="AH1545" s="31"/>
      <c r="AI1545" s="31"/>
    </row>
    <row r="1546" spans="1:35">
      <c r="A1546" s="31"/>
      <c r="B1546" s="31"/>
      <c r="C1546" s="31"/>
      <c r="D1546" s="31"/>
      <c r="E1546" s="31"/>
      <c r="F1546" s="31"/>
      <c r="G1546" s="31"/>
      <c r="H1546" s="31"/>
      <c r="I1546" s="97"/>
      <c r="J1546" s="31"/>
      <c r="K1546" s="31"/>
      <c r="L1546" s="31"/>
      <c r="M1546" s="31"/>
      <c r="N1546" s="31"/>
      <c r="O1546" s="31"/>
      <c r="P1546" s="31"/>
      <c r="Q1546" s="31"/>
      <c r="S1546" s="31"/>
      <c r="T1546" s="31"/>
      <c r="U1546" s="31"/>
      <c r="V1546" s="31"/>
      <c r="W1546" s="31"/>
      <c r="X1546" s="31"/>
      <c r="Y1546" s="31"/>
      <c r="Z1546" s="31"/>
      <c r="AA1546" s="31"/>
      <c r="AB1546" s="31"/>
      <c r="AC1546" s="31"/>
      <c r="AD1546" s="31"/>
      <c r="AE1546" s="31"/>
      <c r="AF1546" s="31"/>
      <c r="AG1546" s="31"/>
      <c r="AH1546" s="31"/>
      <c r="AI1546" s="31"/>
    </row>
    <row r="1547" spans="1:35">
      <c r="A1547" s="31"/>
      <c r="B1547" s="31"/>
      <c r="C1547" s="31"/>
      <c r="D1547" s="31"/>
      <c r="E1547" s="31"/>
      <c r="F1547" s="31"/>
      <c r="G1547" s="31"/>
      <c r="H1547" s="31"/>
      <c r="I1547" s="97"/>
      <c r="J1547" s="31"/>
      <c r="K1547" s="31"/>
      <c r="L1547" s="31"/>
      <c r="M1547" s="31"/>
      <c r="N1547" s="31"/>
      <c r="O1547" s="31"/>
      <c r="P1547" s="31"/>
      <c r="Q1547" s="31"/>
      <c r="S1547" s="31"/>
      <c r="T1547" s="31"/>
      <c r="U1547" s="31"/>
      <c r="V1547" s="31"/>
      <c r="W1547" s="31"/>
      <c r="X1547" s="31"/>
      <c r="Y1547" s="31"/>
      <c r="Z1547" s="31"/>
      <c r="AA1547" s="31"/>
      <c r="AB1547" s="31"/>
      <c r="AC1547" s="31"/>
      <c r="AD1547" s="31"/>
      <c r="AE1547" s="31"/>
      <c r="AF1547" s="31"/>
      <c r="AG1547" s="31"/>
      <c r="AH1547" s="31"/>
      <c r="AI1547" s="31"/>
    </row>
    <row r="1548" spans="1:35">
      <c r="A1548" s="31"/>
      <c r="B1548" s="31"/>
      <c r="C1548" s="31"/>
      <c r="D1548" s="31"/>
      <c r="E1548" s="31"/>
      <c r="F1548" s="31"/>
      <c r="G1548" s="31"/>
      <c r="H1548" s="31"/>
      <c r="I1548" s="97"/>
      <c r="J1548" s="31"/>
      <c r="K1548" s="31"/>
      <c r="L1548" s="31"/>
      <c r="M1548" s="31"/>
      <c r="N1548" s="31"/>
      <c r="O1548" s="31"/>
      <c r="P1548" s="31"/>
      <c r="Q1548" s="31"/>
      <c r="S1548" s="31"/>
      <c r="T1548" s="31"/>
      <c r="U1548" s="31"/>
      <c r="V1548" s="31"/>
      <c r="W1548" s="31"/>
      <c r="X1548" s="31"/>
      <c r="Y1548" s="31"/>
      <c r="Z1548" s="31"/>
      <c r="AA1548" s="31"/>
      <c r="AB1548" s="31"/>
      <c r="AC1548" s="31"/>
      <c r="AD1548" s="31"/>
      <c r="AE1548" s="31"/>
      <c r="AF1548" s="31"/>
      <c r="AG1548" s="31"/>
      <c r="AH1548" s="31"/>
      <c r="AI1548" s="31"/>
    </row>
    <row r="1549" spans="1:35">
      <c r="A1549" s="31"/>
      <c r="B1549" s="31"/>
      <c r="C1549" s="31"/>
      <c r="D1549" s="31"/>
      <c r="E1549" s="31"/>
      <c r="F1549" s="31"/>
      <c r="G1549" s="31"/>
      <c r="H1549" s="31"/>
      <c r="I1549" s="97"/>
      <c r="J1549" s="31"/>
      <c r="K1549" s="31"/>
      <c r="L1549" s="31"/>
      <c r="M1549" s="31"/>
      <c r="N1549" s="31"/>
      <c r="O1549" s="31"/>
      <c r="P1549" s="31"/>
      <c r="Q1549" s="31"/>
      <c r="S1549" s="31"/>
      <c r="T1549" s="31"/>
      <c r="U1549" s="31"/>
      <c r="V1549" s="31"/>
      <c r="W1549" s="31"/>
      <c r="X1549" s="31"/>
      <c r="Y1549" s="31"/>
      <c r="Z1549" s="31"/>
      <c r="AA1549" s="31"/>
      <c r="AB1549" s="31"/>
      <c r="AC1549" s="31"/>
      <c r="AD1549" s="31"/>
      <c r="AE1549" s="31"/>
      <c r="AF1549" s="31"/>
      <c r="AG1549" s="31"/>
      <c r="AH1549" s="31"/>
      <c r="AI1549" s="31"/>
    </row>
    <row r="1550" spans="1:35">
      <c r="A1550" s="31"/>
      <c r="B1550" s="31"/>
      <c r="C1550" s="31"/>
      <c r="D1550" s="31"/>
      <c r="E1550" s="31"/>
      <c r="F1550" s="31"/>
      <c r="G1550" s="31"/>
      <c r="H1550" s="31"/>
      <c r="I1550" s="97"/>
      <c r="J1550" s="31"/>
      <c r="K1550" s="31"/>
      <c r="L1550" s="31"/>
      <c r="M1550" s="31"/>
      <c r="N1550" s="31"/>
      <c r="O1550" s="31"/>
      <c r="P1550" s="31"/>
      <c r="Q1550" s="31"/>
      <c r="S1550" s="31"/>
      <c r="T1550" s="31"/>
      <c r="U1550" s="31"/>
      <c r="V1550" s="31"/>
      <c r="W1550" s="31"/>
      <c r="X1550" s="31"/>
      <c r="Y1550" s="31"/>
      <c r="Z1550" s="31"/>
      <c r="AA1550" s="31"/>
      <c r="AB1550" s="31"/>
      <c r="AC1550" s="31"/>
      <c r="AD1550" s="31"/>
      <c r="AE1550" s="31"/>
      <c r="AF1550" s="31"/>
      <c r="AG1550" s="31"/>
      <c r="AH1550" s="31"/>
      <c r="AI1550" s="31"/>
    </row>
    <row r="1551" spans="1:35">
      <c r="A1551" s="31"/>
      <c r="B1551" s="31"/>
      <c r="C1551" s="31"/>
      <c r="D1551" s="31"/>
      <c r="E1551" s="31"/>
      <c r="F1551" s="31"/>
      <c r="G1551" s="31"/>
      <c r="H1551" s="31"/>
      <c r="I1551" s="97"/>
      <c r="J1551" s="31"/>
      <c r="K1551" s="31"/>
      <c r="L1551" s="31"/>
      <c r="M1551" s="31"/>
      <c r="N1551" s="31"/>
      <c r="O1551" s="31"/>
      <c r="P1551" s="31"/>
      <c r="Q1551" s="31"/>
      <c r="S1551" s="31"/>
      <c r="T1551" s="31"/>
      <c r="U1551" s="31"/>
      <c r="V1551" s="31"/>
      <c r="W1551" s="31"/>
      <c r="X1551" s="31"/>
      <c r="Y1551" s="31"/>
      <c r="Z1551" s="31"/>
      <c r="AA1551" s="31"/>
      <c r="AB1551" s="31"/>
      <c r="AC1551" s="31"/>
      <c r="AD1551" s="31"/>
      <c r="AE1551" s="31"/>
      <c r="AF1551" s="31"/>
      <c r="AG1551" s="31"/>
      <c r="AH1551" s="31"/>
      <c r="AI1551" s="31"/>
    </row>
    <row r="1552" spans="1:35">
      <c r="A1552" s="31"/>
      <c r="B1552" s="31"/>
      <c r="C1552" s="31"/>
      <c r="D1552" s="31"/>
      <c r="E1552" s="31"/>
      <c r="F1552" s="31"/>
      <c r="G1552" s="31"/>
      <c r="H1552" s="31"/>
      <c r="I1552" s="97"/>
      <c r="J1552" s="31"/>
      <c r="K1552" s="31"/>
      <c r="L1552" s="31"/>
      <c r="M1552" s="31"/>
      <c r="N1552" s="31"/>
      <c r="O1552" s="31"/>
      <c r="P1552" s="31"/>
      <c r="Q1552" s="31"/>
      <c r="S1552" s="31"/>
      <c r="T1552" s="31"/>
      <c r="U1552" s="31"/>
      <c r="V1552" s="31"/>
      <c r="W1552" s="31"/>
      <c r="X1552" s="31"/>
      <c r="Y1552" s="31"/>
      <c r="Z1552" s="31"/>
      <c r="AA1552" s="31"/>
      <c r="AB1552" s="31"/>
      <c r="AC1552" s="31"/>
      <c r="AD1552" s="31"/>
      <c r="AE1552" s="31"/>
      <c r="AF1552" s="31"/>
      <c r="AG1552" s="31"/>
      <c r="AH1552" s="31"/>
      <c r="AI1552" s="31"/>
    </row>
    <row r="1553" spans="1:35">
      <c r="A1553" s="31"/>
      <c r="B1553" s="31"/>
      <c r="C1553" s="31"/>
      <c r="D1553" s="31"/>
      <c r="E1553" s="31"/>
      <c r="F1553" s="31"/>
      <c r="G1553" s="31"/>
      <c r="H1553" s="31"/>
      <c r="I1553" s="97"/>
      <c r="J1553" s="31"/>
      <c r="K1553" s="31"/>
      <c r="L1553" s="31"/>
      <c r="M1553" s="31"/>
      <c r="N1553" s="31"/>
      <c r="O1553" s="31"/>
      <c r="P1553" s="31"/>
      <c r="Q1553" s="31"/>
      <c r="S1553" s="31"/>
      <c r="T1553" s="31"/>
      <c r="U1553" s="31"/>
      <c r="V1553" s="31"/>
      <c r="W1553" s="31"/>
      <c r="X1553" s="31"/>
      <c r="Y1553" s="31"/>
      <c r="Z1553" s="31"/>
      <c r="AA1553" s="31"/>
      <c r="AB1553" s="31"/>
      <c r="AC1553" s="31"/>
      <c r="AD1553" s="31"/>
      <c r="AE1553" s="31"/>
      <c r="AF1553" s="31"/>
      <c r="AG1553" s="31"/>
      <c r="AH1553" s="31"/>
      <c r="AI1553" s="31"/>
    </row>
    <row r="1554" spans="1:35">
      <c r="A1554" s="31"/>
      <c r="B1554" s="31"/>
      <c r="C1554" s="31"/>
      <c r="D1554" s="31"/>
      <c r="E1554" s="31"/>
      <c r="F1554" s="31"/>
      <c r="G1554" s="31"/>
      <c r="H1554" s="31"/>
      <c r="I1554" s="97"/>
      <c r="J1554" s="31"/>
      <c r="K1554" s="31"/>
      <c r="L1554" s="31"/>
      <c r="M1554" s="31"/>
      <c r="N1554" s="31"/>
      <c r="O1554" s="31"/>
      <c r="P1554" s="31"/>
      <c r="Q1554" s="31"/>
      <c r="S1554" s="31"/>
      <c r="T1554" s="31"/>
      <c r="U1554" s="31"/>
      <c r="V1554" s="31"/>
      <c r="W1554" s="31"/>
      <c r="X1554" s="31"/>
      <c r="Y1554" s="31"/>
      <c r="Z1554" s="31"/>
      <c r="AA1554" s="31"/>
      <c r="AB1554" s="31"/>
      <c r="AC1554" s="31"/>
      <c r="AD1554" s="31"/>
      <c r="AE1554" s="31"/>
      <c r="AF1554" s="31"/>
      <c r="AG1554" s="31"/>
      <c r="AH1554" s="31"/>
      <c r="AI1554" s="31"/>
    </row>
    <row r="1555" spans="1:35">
      <c r="A1555" s="31"/>
      <c r="B1555" s="31"/>
      <c r="C1555" s="31"/>
      <c r="D1555" s="31"/>
      <c r="E1555" s="31"/>
      <c r="F1555" s="31"/>
      <c r="G1555" s="31"/>
      <c r="H1555" s="31"/>
      <c r="I1555" s="97"/>
      <c r="J1555" s="31"/>
      <c r="K1555" s="31"/>
      <c r="L1555" s="31"/>
      <c r="M1555" s="31"/>
      <c r="N1555" s="31"/>
      <c r="O1555" s="31"/>
      <c r="P1555" s="31"/>
      <c r="Q1555" s="31"/>
      <c r="S1555" s="31"/>
      <c r="T1555" s="31"/>
      <c r="U1555" s="31"/>
      <c r="V1555" s="31"/>
      <c r="W1555" s="31"/>
      <c r="X1555" s="31"/>
      <c r="Y1555" s="31"/>
      <c r="Z1555" s="31"/>
      <c r="AA1555" s="31"/>
      <c r="AB1555" s="31"/>
      <c r="AC1555" s="31"/>
      <c r="AD1555" s="31"/>
      <c r="AE1555" s="31"/>
      <c r="AF1555" s="31"/>
      <c r="AG1555" s="31"/>
      <c r="AH1555" s="31"/>
      <c r="AI1555" s="31"/>
    </row>
    <row r="1556" spans="1:35">
      <c r="A1556" s="31"/>
      <c r="B1556" s="31"/>
      <c r="C1556" s="31"/>
      <c r="D1556" s="31"/>
      <c r="E1556" s="31"/>
      <c r="F1556" s="31"/>
      <c r="G1556" s="31"/>
      <c r="H1556" s="31"/>
      <c r="I1556" s="97"/>
      <c r="J1556" s="31"/>
      <c r="K1556" s="31"/>
      <c r="L1556" s="31"/>
      <c r="M1556" s="31"/>
      <c r="N1556" s="31"/>
      <c r="O1556" s="31"/>
      <c r="P1556" s="31"/>
      <c r="Q1556" s="31"/>
      <c r="S1556" s="31"/>
      <c r="T1556" s="31"/>
      <c r="U1556" s="31"/>
      <c r="V1556" s="31"/>
      <c r="W1556" s="31"/>
      <c r="X1556" s="31"/>
      <c r="Y1556" s="31"/>
      <c r="Z1556" s="31"/>
      <c r="AA1556" s="31"/>
      <c r="AB1556" s="31"/>
      <c r="AC1556" s="31"/>
      <c r="AD1556" s="31"/>
      <c r="AE1556" s="31"/>
      <c r="AF1556" s="31"/>
      <c r="AG1556" s="31"/>
      <c r="AH1556" s="31"/>
      <c r="AI1556" s="31"/>
    </row>
    <row r="1557" spans="1:35">
      <c r="A1557" s="31"/>
      <c r="B1557" s="31"/>
      <c r="C1557" s="31"/>
      <c r="D1557" s="31"/>
      <c r="E1557" s="31"/>
      <c r="F1557" s="31"/>
      <c r="G1557" s="31"/>
      <c r="H1557" s="31"/>
      <c r="I1557" s="97"/>
      <c r="J1557" s="31"/>
      <c r="K1557" s="31"/>
      <c r="L1557" s="31"/>
      <c r="M1557" s="31"/>
      <c r="N1557" s="31"/>
      <c r="O1557" s="31"/>
      <c r="P1557" s="31"/>
      <c r="Q1557" s="31"/>
      <c r="S1557" s="31"/>
      <c r="T1557" s="31"/>
      <c r="U1557" s="31"/>
      <c r="V1557" s="31"/>
      <c r="W1557" s="31"/>
      <c r="X1557" s="31"/>
      <c r="Y1557" s="31"/>
      <c r="Z1557" s="31"/>
      <c r="AA1557" s="31"/>
      <c r="AB1557" s="31"/>
      <c r="AC1557" s="31"/>
      <c r="AD1557" s="31"/>
      <c r="AE1557" s="31"/>
      <c r="AF1557" s="31"/>
      <c r="AG1557" s="31"/>
      <c r="AH1557" s="31"/>
      <c r="AI1557" s="31"/>
    </row>
    <row r="1558" spans="1:35">
      <c r="A1558" s="31"/>
      <c r="B1558" s="31"/>
      <c r="C1558" s="31"/>
      <c r="D1558" s="31"/>
      <c r="E1558" s="31"/>
      <c r="F1558" s="31"/>
      <c r="G1558" s="31"/>
      <c r="H1558" s="31"/>
      <c r="I1558" s="97"/>
      <c r="J1558" s="31"/>
      <c r="K1558" s="31"/>
      <c r="L1558" s="31"/>
      <c r="M1558" s="31"/>
      <c r="N1558" s="31"/>
      <c r="O1558" s="31"/>
      <c r="P1558" s="31"/>
      <c r="Q1558" s="31"/>
      <c r="S1558" s="31"/>
      <c r="T1558" s="31"/>
      <c r="U1558" s="31"/>
      <c r="V1558" s="31"/>
      <c r="W1558" s="31"/>
      <c r="X1558" s="31"/>
      <c r="Y1558" s="31"/>
      <c r="Z1558" s="31"/>
      <c r="AA1558" s="31"/>
      <c r="AB1558" s="31"/>
      <c r="AC1558" s="31"/>
      <c r="AD1558" s="31"/>
      <c r="AE1558" s="31"/>
      <c r="AF1558" s="31"/>
      <c r="AG1558" s="31"/>
      <c r="AH1558" s="31"/>
      <c r="AI1558" s="31"/>
    </row>
    <row r="1559" spans="1:35">
      <c r="A1559" s="31"/>
      <c r="B1559" s="31"/>
      <c r="C1559" s="31"/>
      <c r="D1559" s="31"/>
      <c r="E1559" s="31"/>
      <c r="F1559" s="31"/>
      <c r="G1559" s="31"/>
      <c r="H1559" s="31"/>
      <c r="I1559" s="97"/>
      <c r="J1559" s="31"/>
      <c r="K1559" s="31"/>
      <c r="L1559" s="31"/>
      <c r="M1559" s="31"/>
      <c r="N1559" s="31"/>
      <c r="O1559" s="31"/>
      <c r="P1559" s="31"/>
      <c r="Q1559" s="31"/>
      <c r="S1559" s="31"/>
      <c r="T1559" s="31"/>
      <c r="U1559" s="31"/>
      <c r="V1559" s="31"/>
      <c r="W1559" s="31"/>
      <c r="X1559" s="31"/>
      <c r="Y1559" s="31"/>
      <c r="Z1559" s="31"/>
      <c r="AA1559" s="31"/>
      <c r="AB1559" s="31"/>
      <c r="AC1559" s="31"/>
      <c r="AD1559" s="31"/>
      <c r="AE1559" s="31"/>
      <c r="AF1559" s="31"/>
      <c r="AG1559" s="31"/>
      <c r="AH1559" s="31"/>
      <c r="AI1559" s="31"/>
    </row>
    <row r="1560" spans="1:35">
      <c r="A1560" s="31"/>
      <c r="B1560" s="31"/>
      <c r="C1560" s="31"/>
      <c r="D1560" s="31"/>
      <c r="E1560" s="31"/>
      <c r="F1560" s="31"/>
      <c r="G1560" s="31"/>
      <c r="H1560" s="31"/>
      <c r="I1560" s="97"/>
      <c r="J1560" s="31"/>
      <c r="K1560" s="31"/>
      <c r="L1560" s="31"/>
      <c r="M1560" s="31"/>
      <c r="N1560" s="31"/>
      <c r="O1560" s="31"/>
      <c r="P1560" s="31"/>
      <c r="Q1560" s="31"/>
      <c r="S1560" s="31"/>
      <c r="T1560" s="31"/>
      <c r="U1560" s="31"/>
      <c r="V1560" s="31"/>
      <c r="W1560" s="31"/>
      <c r="X1560" s="31"/>
      <c r="Y1560" s="31"/>
      <c r="Z1560" s="31"/>
      <c r="AA1560" s="31"/>
      <c r="AB1560" s="31"/>
      <c r="AC1560" s="31"/>
      <c r="AD1560" s="31"/>
      <c r="AE1560" s="31"/>
      <c r="AF1560" s="31"/>
      <c r="AG1560" s="31"/>
      <c r="AH1560" s="31"/>
      <c r="AI1560" s="31"/>
    </row>
    <row r="1561" spans="1:35">
      <c r="A1561" s="31"/>
      <c r="B1561" s="31"/>
      <c r="C1561" s="31"/>
      <c r="D1561" s="31"/>
      <c r="E1561" s="31"/>
      <c r="F1561" s="31"/>
      <c r="G1561" s="31"/>
      <c r="H1561" s="31"/>
      <c r="I1561" s="97"/>
      <c r="J1561" s="31"/>
      <c r="K1561" s="31"/>
      <c r="L1561" s="31"/>
      <c r="M1561" s="31"/>
      <c r="N1561" s="31"/>
      <c r="O1561" s="31"/>
      <c r="P1561" s="31"/>
      <c r="Q1561" s="31"/>
      <c r="S1561" s="31"/>
      <c r="T1561" s="31"/>
      <c r="U1561" s="31"/>
      <c r="V1561" s="31"/>
      <c r="W1561" s="31"/>
      <c r="X1561" s="31"/>
      <c r="Y1561" s="31"/>
      <c r="Z1561" s="31"/>
      <c r="AA1561" s="31"/>
      <c r="AB1561" s="31"/>
      <c r="AC1561" s="31"/>
      <c r="AD1561" s="31"/>
      <c r="AE1561" s="31"/>
      <c r="AF1561" s="31"/>
      <c r="AG1561" s="31"/>
      <c r="AH1561" s="31"/>
      <c r="AI1561" s="31"/>
    </row>
    <row r="1562" spans="1:35">
      <c r="A1562" s="31"/>
      <c r="B1562" s="31"/>
      <c r="C1562" s="31"/>
      <c r="D1562" s="31"/>
      <c r="E1562" s="31"/>
      <c r="F1562" s="31"/>
      <c r="G1562" s="31"/>
      <c r="H1562" s="31"/>
      <c r="I1562" s="97"/>
      <c r="J1562" s="31"/>
      <c r="K1562" s="31"/>
      <c r="L1562" s="31"/>
      <c r="M1562" s="31"/>
      <c r="N1562" s="31"/>
      <c r="O1562" s="31"/>
      <c r="P1562" s="31"/>
      <c r="Q1562" s="31"/>
      <c r="S1562" s="31"/>
      <c r="T1562" s="31"/>
      <c r="U1562" s="31"/>
      <c r="V1562" s="31"/>
      <c r="W1562" s="31"/>
      <c r="X1562" s="31"/>
      <c r="Y1562" s="31"/>
      <c r="Z1562" s="31"/>
      <c r="AA1562" s="31"/>
      <c r="AB1562" s="31"/>
      <c r="AC1562" s="31"/>
      <c r="AD1562" s="31"/>
      <c r="AE1562" s="31"/>
      <c r="AF1562" s="31"/>
      <c r="AG1562" s="31"/>
      <c r="AH1562" s="31"/>
      <c r="AI1562" s="31"/>
    </row>
    <row r="1563" spans="1:35">
      <c r="A1563" s="31"/>
      <c r="B1563" s="31"/>
      <c r="C1563" s="31"/>
      <c r="D1563" s="31"/>
      <c r="E1563" s="31"/>
      <c r="F1563" s="31"/>
      <c r="G1563" s="31"/>
      <c r="H1563" s="31"/>
      <c r="I1563" s="97"/>
      <c r="J1563" s="31"/>
      <c r="K1563" s="31"/>
      <c r="L1563" s="31"/>
      <c r="M1563" s="31"/>
      <c r="N1563" s="31"/>
      <c r="O1563" s="31"/>
      <c r="P1563" s="31"/>
      <c r="Q1563" s="31"/>
      <c r="S1563" s="31"/>
      <c r="T1563" s="31"/>
      <c r="U1563" s="31"/>
      <c r="V1563" s="31"/>
      <c r="W1563" s="31"/>
      <c r="X1563" s="31"/>
      <c r="Y1563" s="31"/>
      <c r="Z1563" s="31"/>
      <c r="AA1563" s="31"/>
      <c r="AB1563" s="31"/>
      <c r="AC1563" s="31"/>
      <c r="AD1563" s="31"/>
      <c r="AE1563" s="31"/>
      <c r="AF1563" s="31"/>
      <c r="AG1563" s="31"/>
      <c r="AH1563" s="31"/>
      <c r="AI1563" s="31"/>
    </row>
    <row r="1564" spans="1:35">
      <c r="A1564" s="31"/>
      <c r="B1564" s="31"/>
      <c r="C1564" s="31"/>
      <c r="D1564" s="31"/>
      <c r="E1564" s="31"/>
      <c r="F1564" s="31"/>
      <c r="G1564" s="31"/>
      <c r="H1564" s="31"/>
      <c r="I1564" s="97"/>
      <c r="J1564" s="31"/>
      <c r="K1564" s="31"/>
      <c r="L1564" s="31"/>
      <c r="M1564" s="31"/>
      <c r="N1564" s="31"/>
      <c r="O1564" s="31"/>
      <c r="P1564" s="31"/>
      <c r="Q1564" s="31"/>
      <c r="S1564" s="31"/>
      <c r="T1564" s="31"/>
      <c r="U1564" s="31"/>
      <c r="V1564" s="31"/>
      <c r="W1564" s="31"/>
      <c r="X1564" s="31"/>
      <c r="Y1564" s="31"/>
      <c r="Z1564" s="31"/>
      <c r="AA1564" s="31"/>
      <c r="AB1564" s="31"/>
      <c r="AC1564" s="31"/>
      <c r="AD1564" s="31"/>
      <c r="AE1564" s="31"/>
      <c r="AF1564" s="31"/>
      <c r="AG1564" s="31"/>
      <c r="AH1564" s="31"/>
      <c r="AI1564" s="31"/>
    </row>
    <row r="1565" spans="1:35">
      <c r="A1565" s="31"/>
      <c r="B1565" s="31"/>
      <c r="C1565" s="31"/>
      <c r="D1565" s="31"/>
      <c r="E1565" s="31"/>
      <c r="F1565" s="31"/>
      <c r="G1565" s="31"/>
      <c r="H1565" s="31"/>
      <c r="I1565" s="97"/>
      <c r="J1565" s="31"/>
      <c r="K1565" s="31"/>
      <c r="L1565" s="31"/>
      <c r="M1565" s="31"/>
      <c r="N1565" s="31"/>
      <c r="O1565" s="31"/>
      <c r="P1565" s="31"/>
      <c r="Q1565" s="31"/>
      <c r="S1565" s="31"/>
      <c r="T1565" s="31"/>
      <c r="U1565" s="31"/>
      <c r="V1565" s="31"/>
      <c r="W1565" s="31"/>
      <c r="X1565" s="31"/>
      <c r="Y1565" s="31"/>
      <c r="Z1565" s="31"/>
      <c r="AA1565" s="31"/>
      <c r="AB1565" s="31"/>
      <c r="AC1565" s="31"/>
      <c r="AD1565" s="31"/>
      <c r="AE1565" s="31"/>
      <c r="AF1565" s="31"/>
      <c r="AG1565" s="31"/>
      <c r="AH1565" s="31"/>
      <c r="AI1565" s="31"/>
    </row>
    <row r="1566" spans="1:35">
      <c r="A1566" s="31"/>
      <c r="B1566" s="31"/>
      <c r="C1566" s="31"/>
      <c r="D1566" s="31"/>
      <c r="E1566" s="31"/>
      <c r="F1566" s="31"/>
      <c r="G1566" s="31"/>
      <c r="H1566" s="31"/>
      <c r="I1566" s="97"/>
      <c r="J1566" s="31"/>
      <c r="K1566" s="31"/>
      <c r="L1566" s="31"/>
      <c r="M1566" s="31"/>
      <c r="N1566" s="31"/>
      <c r="O1566" s="31"/>
      <c r="P1566" s="31"/>
      <c r="Q1566" s="31"/>
      <c r="S1566" s="31"/>
      <c r="T1566" s="31"/>
      <c r="U1566" s="31"/>
      <c r="V1566" s="31"/>
      <c r="W1566" s="31"/>
      <c r="X1566" s="31"/>
      <c r="Y1566" s="31"/>
      <c r="Z1566" s="31"/>
      <c r="AA1566" s="31"/>
      <c r="AB1566" s="31"/>
      <c r="AC1566" s="31"/>
      <c r="AD1566" s="31"/>
      <c r="AE1566" s="31"/>
      <c r="AF1566" s="31"/>
      <c r="AG1566" s="31"/>
      <c r="AH1566" s="31"/>
      <c r="AI1566" s="31"/>
    </row>
    <row r="1567" spans="1:35">
      <c r="A1567" s="31"/>
      <c r="B1567" s="31"/>
      <c r="C1567" s="31"/>
      <c r="D1567" s="31"/>
      <c r="E1567" s="31"/>
      <c r="F1567" s="31"/>
      <c r="G1567" s="31"/>
      <c r="H1567" s="31"/>
      <c r="I1567" s="97"/>
      <c r="J1567" s="31"/>
      <c r="K1567" s="31"/>
      <c r="L1567" s="31"/>
      <c r="M1567" s="31"/>
      <c r="N1567" s="31"/>
      <c r="O1567" s="31"/>
      <c r="P1567" s="31"/>
      <c r="Q1567" s="31"/>
      <c r="S1567" s="31"/>
      <c r="T1567" s="31"/>
      <c r="U1567" s="31"/>
      <c r="V1567" s="31"/>
      <c r="W1567" s="31"/>
      <c r="X1567" s="31"/>
      <c r="Y1567" s="31"/>
      <c r="Z1567" s="31"/>
      <c r="AA1567" s="31"/>
      <c r="AB1567" s="31"/>
      <c r="AC1567" s="31"/>
      <c r="AD1567" s="31"/>
      <c r="AE1567" s="31"/>
      <c r="AF1567" s="31"/>
      <c r="AG1567" s="31"/>
      <c r="AH1567" s="31"/>
      <c r="AI1567" s="31"/>
    </row>
    <row r="1568" spans="1:35">
      <c r="A1568" s="31"/>
      <c r="B1568" s="31"/>
      <c r="C1568" s="31"/>
      <c r="D1568" s="31"/>
      <c r="E1568" s="31"/>
      <c r="F1568" s="31"/>
      <c r="G1568" s="31"/>
      <c r="H1568" s="31"/>
      <c r="I1568" s="97"/>
      <c r="J1568" s="31"/>
      <c r="K1568" s="31"/>
      <c r="L1568" s="31"/>
      <c r="M1568" s="31"/>
      <c r="N1568" s="31"/>
      <c r="O1568" s="31"/>
      <c r="P1568" s="31"/>
      <c r="Q1568" s="31"/>
      <c r="S1568" s="31"/>
      <c r="T1568" s="31"/>
      <c r="U1568" s="31"/>
      <c r="V1568" s="31"/>
      <c r="W1568" s="31"/>
      <c r="X1568" s="31"/>
      <c r="Y1568" s="31"/>
      <c r="Z1568" s="31"/>
      <c r="AA1568" s="31"/>
      <c r="AB1568" s="31"/>
      <c r="AC1568" s="31"/>
      <c r="AD1568" s="31"/>
      <c r="AE1568" s="31"/>
      <c r="AF1568" s="31"/>
      <c r="AG1568" s="31"/>
      <c r="AH1568" s="31"/>
      <c r="AI1568" s="31"/>
    </row>
    <row r="1569" spans="1:35">
      <c r="A1569" s="31"/>
      <c r="B1569" s="31"/>
      <c r="C1569" s="31"/>
      <c r="D1569" s="31"/>
      <c r="E1569" s="31"/>
      <c r="F1569" s="31"/>
      <c r="G1569" s="31"/>
      <c r="H1569" s="31"/>
      <c r="I1569" s="97"/>
      <c r="J1569" s="31"/>
      <c r="K1569" s="31"/>
      <c r="L1569" s="31"/>
      <c r="M1569" s="31"/>
      <c r="N1569" s="31"/>
      <c r="O1569" s="31"/>
      <c r="P1569" s="31"/>
      <c r="Q1569" s="31"/>
      <c r="S1569" s="31"/>
      <c r="T1569" s="31"/>
      <c r="U1569" s="31"/>
      <c r="V1569" s="31"/>
      <c r="W1569" s="31"/>
      <c r="X1569" s="31"/>
      <c r="Y1569" s="31"/>
      <c r="Z1569" s="31"/>
      <c r="AA1569" s="31"/>
      <c r="AB1569" s="31"/>
      <c r="AC1569" s="31"/>
      <c r="AD1569" s="31"/>
      <c r="AE1569" s="31"/>
      <c r="AF1569" s="31"/>
      <c r="AG1569" s="31"/>
      <c r="AH1569" s="31"/>
      <c r="AI1569" s="31"/>
    </row>
    <row r="1570" spans="1:35">
      <c r="A1570" s="31"/>
      <c r="B1570" s="31"/>
      <c r="C1570" s="31"/>
      <c r="D1570" s="31"/>
      <c r="E1570" s="31"/>
      <c r="F1570" s="31"/>
      <c r="G1570" s="31"/>
      <c r="H1570" s="31"/>
      <c r="I1570" s="97"/>
      <c r="J1570" s="31"/>
      <c r="K1570" s="31"/>
      <c r="L1570" s="31"/>
      <c r="M1570" s="31"/>
      <c r="N1570" s="31"/>
      <c r="O1570" s="31"/>
      <c r="P1570" s="31"/>
      <c r="Q1570" s="31"/>
      <c r="S1570" s="31"/>
      <c r="T1570" s="31"/>
      <c r="U1570" s="31"/>
      <c r="V1570" s="31"/>
      <c r="W1570" s="31"/>
      <c r="X1570" s="31"/>
      <c r="Y1570" s="31"/>
      <c r="Z1570" s="31"/>
      <c r="AA1570" s="31"/>
      <c r="AB1570" s="31"/>
      <c r="AC1570" s="31"/>
      <c r="AD1570" s="31"/>
      <c r="AE1570" s="31"/>
      <c r="AF1570" s="31"/>
      <c r="AG1570" s="31"/>
      <c r="AH1570" s="31"/>
      <c r="AI1570" s="31"/>
    </row>
    <row r="1571" spans="1:35">
      <c r="A1571" s="31"/>
      <c r="B1571" s="31"/>
      <c r="C1571" s="31"/>
      <c r="D1571" s="31"/>
      <c r="E1571" s="31"/>
      <c r="F1571" s="31"/>
      <c r="G1571" s="31"/>
      <c r="H1571" s="31"/>
      <c r="I1571" s="97"/>
      <c r="J1571" s="31"/>
      <c r="K1571" s="31"/>
      <c r="L1571" s="31"/>
      <c r="M1571" s="31"/>
      <c r="N1571" s="31"/>
      <c r="O1571" s="31"/>
      <c r="P1571" s="31"/>
      <c r="Q1571" s="31"/>
      <c r="S1571" s="31"/>
      <c r="T1571" s="31"/>
      <c r="U1571" s="31"/>
      <c r="V1571" s="31"/>
      <c r="W1571" s="31"/>
      <c r="X1571" s="31"/>
      <c r="Y1571" s="31"/>
      <c r="Z1571" s="31"/>
      <c r="AA1571" s="31"/>
      <c r="AB1571" s="31"/>
      <c r="AC1571" s="31"/>
      <c r="AD1571" s="31"/>
      <c r="AE1571" s="31"/>
      <c r="AF1571" s="31"/>
      <c r="AG1571" s="31"/>
      <c r="AH1571" s="31"/>
      <c r="AI1571" s="31"/>
    </row>
    <row r="1572" spans="1:35">
      <c r="A1572" s="31"/>
      <c r="B1572" s="31"/>
      <c r="C1572" s="31"/>
      <c r="D1572" s="31"/>
      <c r="E1572" s="31"/>
      <c r="F1572" s="31"/>
      <c r="G1572" s="31"/>
      <c r="H1572" s="31"/>
      <c r="I1572" s="97"/>
      <c r="J1572" s="31"/>
      <c r="K1572" s="31"/>
      <c r="L1572" s="31"/>
      <c r="M1572" s="31"/>
      <c r="N1572" s="31"/>
      <c r="O1572" s="31"/>
      <c r="P1572" s="31"/>
      <c r="Q1572" s="31"/>
      <c r="S1572" s="31"/>
      <c r="T1572" s="31"/>
      <c r="U1572" s="31"/>
      <c r="V1572" s="31"/>
      <c r="W1572" s="31"/>
      <c r="X1572" s="31"/>
      <c r="Y1572" s="31"/>
      <c r="Z1572" s="31"/>
      <c r="AA1572" s="31"/>
      <c r="AB1572" s="31"/>
      <c r="AC1572" s="31"/>
      <c r="AD1572" s="31"/>
      <c r="AE1572" s="31"/>
      <c r="AF1572" s="31"/>
      <c r="AG1572" s="31"/>
      <c r="AH1572" s="31"/>
      <c r="AI1572" s="31"/>
    </row>
    <row r="1573" spans="1:35">
      <c r="A1573" s="31"/>
      <c r="B1573" s="31"/>
      <c r="C1573" s="31"/>
      <c r="D1573" s="31"/>
      <c r="E1573" s="31"/>
      <c r="F1573" s="31"/>
      <c r="G1573" s="31"/>
      <c r="H1573" s="31"/>
      <c r="I1573" s="97"/>
      <c r="J1573" s="31"/>
      <c r="K1573" s="31"/>
      <c r="L1573" s="31"/>
      <c r="M1573" s="31"/>
      <c r="N1573" s="31"/>
      <c r="O1573" s="31"/>
      <c r="P1573" s="31"/>
      <c r="Q1573" s="31"/>
      <c r="S1573" s="31"/>
      <c r="T1573" s="31"/>
      <c r="U1573" s="31"/>
      <c r="V1573" s="31"/>
      <c r="W1573" s="31"/>
      <c r="X1573" s="31"/>
      <c r="Y1573" s="31"/>
      <c r="Z1573" s="31"/>
      <c r="AA1573" s="31"/>
      <c r="AB1573" s="31"/>
      <c r="AC1573" s="31"/>
      <c r="AD1573" s="31"/>
      <c r="AE1573" s="31"/>
      <c r="AF1573" s="31"/>
      <c r="AG1573" s="31"/>
      <c r="AH1573" s="31"/>
      <c r="AI1573" s="31"/>
    </row>
    <row r="1574" spans="1:35">
      <c r="A1574" s="31"/>
      <c r="B1574" s="31"/>
      <c r="C1574" s="31"/>
      <c r="D1574" s="31"/>
      <c r="E1574" s="31"/>
      <c r="F1574" s="31"/>
      <c r="G1574" s="31"/>
      <c r="H1574" s="31"/>
      <c r="I1574" s="97"/>
      <c r="J1574" s="31"/>
      <c r="K1574" s="31"/>
      <c r="L1574" s="31"/>
      <c r="M1574" s="31"/>
      <c r="N1574" s="31"/>
      <c r="O1574" s="31"/>
      <c r="P1574" s="31"/>
      <c r="Q1574" s="31"/>
      <c r="S1574" s="31"/>
      <c r="T1574" s="31"/>
      <c r="U1574" s="31"/>
      <c r="V1574" s="31"/>
      <c r="W1574" s="31"/>
      <c r="X1574" s="31"/>
      <c r="Y1574" s="31"/>
      <c r="Z1574" s="31"/>
      <c r="AA1574" s="31"/>
      <c r="AB1574" s="31"/>
      <c r="AC1574" s="31"/>
      <c r="AD1574" s="31"/>
      <c r="AE1574" s="31"/>
      <c r="AF1574" s="31"/>
      <c r="AG1574" s="31"/>
      <c r="AH1574" s="31"/>
      <c r="AI1574" s="31"/>
    </row>
    <row r="1575" spans="1:35">
      <c r="A1575" s="31"/>
      <c r="B1575" s="31"/>
      <c r="C1575" s="31"/>
      <c r="D1575" s="31"/>
      <c r="E1575" s="31"/>
      <c r="F1575" s="31"/>
      <c r="G1575" s="31"/>
      <c r="H1575" s="31"/>
      <c r="I1575" s="97"/>
      <c r="J1575" s="31"/>
      <c r="K1575" s="31"/>
      <c r="L1575" s="31"/>
      <c r="M1575" s="31"/>
      <c r="N1575" s="31"/>
      <c r="O1575" s="31"/>
      <c r="P1575" s="31"/>
      <c r="Q1575" s="31"/>
      <c r="S1575" s="31"/>
      <c r="T1575" s="31"/>
      <c r="U1575" s="31"/>
      <c r="V1575" s="31"/>
      <c r="W1575" s="31"/>
      <c r="X1575" s="31"/>
      <c r="Y1575" s="31"/>
      <c r="Z1575" s="31"/>
      <c r="AA1575" s="31"/>
      <c r="AB1575" s="31"/>
      <c r="AC1575" s="31"/>
      <c r="AD1575" s="31"/>
      <c r="AE1575" s="31"/>
      <c r="AF1575" s="31"/>
      <c r="AG1575" s="31"/>
      <c r="AH1575" s="31"/>
      <c r="AI1575" s="31"/>
    </row>
    <row r="1576" spans="1:35">
      <c r="A1576" s="31"/>
      <c r="B1576" s="31"/>
      <c r="C1576" s="31"/>
      <c r="D1576" s="31"/>
      <c r="E1576" s="31"/>
      <c r="F1576" s="31"/>
      <c r="G1576" s="31"/>
      <c r="H1576" s="31"/>
      <c r="I1576" s="97"/>
      <c r="J1576" s="31"/>
      <c r="K1576" s="31"/>
      <c r="L1576" s="31"/>
      <c r="M1576" s="31"/>
      <c r="N1576" s="31"/>
      <c r="O1576" s="31"/>
      <c r="P1576" s="31"/>
      <c r="Q1576" s="31"/>
      <c r="S1576" s="31"/>
      <c r="T1576" s="31"/>
      <c r="U1576" s="31"/>
      <c r="V1576" s="31"/>
      <c r="W1576" s="31"/>
      <c r="X1576" s="31"/>
      <c r="Y1576" s="31"/>
      <c r="Z1576" s="31"/>
      <c r="AA1576" s="31"/>
      <c r="AB1576" s="31"/>
      <c r="AC1576" s="31"/>
      <c r="AD1576" s="31"/>
      <c r="AE1576" s="31"/>
      <c r="AF1576" s="31"/>
      <c r="AG1576" s="31"/>
      <c r="AH1576" s="31"/>
      <c r="AI1576" s="31"/>
    </row>
    <row r="1577" spans="1:35">
      <c r="A1577" s="31"/>
      <c r="B1577" s="31"/>
      <c r="C1577" s="31"/>
      <c r="D1577" s="31"/>
      <c r="E1577" s="31"/>
      <c r="F1577" s="31"/>
      <c r="G1577" s="31"/>
      <c r="H1577" s="31"/>
      <c r="I1577" s="97"/>
      <c r="J1577" s="31"/>
      <c r="K1577" s="31"/>
      <c r="L1577" s="31"/>
      <c r="M1577" s="31"/>
      <c r="N1577" s="31"/>
      <c r="O1577" s="31"/>
      <c r="P1577" s="31"/>
      <c r="Q1577" s="31"/>
      <c r="S1577" s="31"/>
      <c r="T1577" s="31"/>
      <c r="U1577" s="31"/>
      <c r="V1577" s="31"/>
      <c r="W1577" s="31"/>
      <c r="X1577" s="31"/>
      <c r="Y1577" s="31"/>
      <c r="Z1577" s="31"/>
      <c r="AA1577" s="31"/>
      <c r="AB1577" s="31"/>
      <c r="AC1577" s="31"/>
      <c r="AD1577" s="31"/>
      <c r="AE1577" s="31"/>
      <c r="AF1577" s="31"/>
      <c r="AG1577" s="31"/>
      <c r="AH1577" s="31"/>
      <c r="AI1577" s="31"/>
    </row>
    <row r="1578" spans="1:35">
      <c r="A1578" s="31"/>
      <c r="B1578" s="31"/>
      <c r="C1578" s="31"/>
      <c r="D1578" s="31"/>
      <c r="E1578" s="31"/>
      <c r="F1578" s="31"/>
      <c r="G1578" s="31"/>
      <c r="H1578" s="31"/>
      <c r="I1578" s="97"/>
      <c r="J1578" s="31"/>
      <c r="K1578" s="31"/>
      <c r="L1578" s="31"/>
      <c r="M1578" s="31"/>
      <c r="N1578" s="31"/>
      <c r="O1578" s="31"/>
      <c r="P1578" s="31"/>
      <c r="Q1578" s="31"/>
      <c r="S1578" s="31"/>
      <c r="T1578" s="31"/>
      <c r="U1578" s="31"/>
      <c r="V1578" s="31"/>
      <c r="W1578" s="31"/>
      <c r="X1578" s="31"/>
      <c r="Y1578" s="31"/>
      <c r="Z1578" s="31"/>
      <c r="AA1578" s="31"/>
      <c r="AB1578" s="31"/>
      <c r="AC1578" s="31"/>
      <c r="AD1578" s="31"/>
      <c r="AE1578" s="31"/>
      <c r="AF1578" s="31"/>
      <c r="AG1578" s="31"/>
      <c r="AH1578" s="31"/>
      <c r="AI1578" s="31"/>
    </row>
    <row r="1579" spans="1:35">
      <c r="A1579" s="31"/>
      <c r="B1579" s="31"/>
      <c r="C1579" s="31"/>
      <c r="D1579" s="31"/>
      <c r="E1579" s="31"/>
      <c r="F1579" s="31"/>
      <c r="G1579" s="31"/>
      <c r="H1579" s="31"/>
      <c r="I1579" s="97"/>
      <c r="J1579" s="31"/>
      <c r="K1579" s="31"/>
      <c r="L1579" s="31"/>
      <c r="M1579" s="31"/>
      <c r="N1579" s="31"/>
      <c r="O1579" s="31"/>
      <c r="P1579" s="31"/>
      <c r="Q1579" s="31"/>
      <c r="S1579" s="31"/>
      <c r="T1579" s="31"/>
      <c r="U1579" s="31"/>
      <c r="V1579" s="31"/>
      <c r="W1579" s="31"/>
      <c r="X1579" s="31"/>
      <c r="Y1579" s="31"/>
      <c r="Z1579" s="31"/>
      <c r="AA1579" s="31"/>
      <c r="AB1579" s="31"/>
      <c r="AC1579" s="31"/>
      <c r="AD1579" s="31"/>
      <c r="AE1579" s="31"/>
      <c r="AF1579" s="31"/>
      <c r="AG1579" s="31"/>
      <c r="AH1579" s="31"/>
      <c r="AI1579" s="31"/>
    </row>
    <row r="1580" spans="1:35">
      <c r="A1580" s="31"/>
      <c r="B1580" s="31"/>
      <c r="C1580" s="31"/>
      <c r="D1580" s="31"/>
      <c r="E1580" s="31"/>
      <c r="F1580" s="31"/>
      <c r="G1580" s="31"/>
      <c r="H1580" s="31"/>
      <c r="I1580" s="97"/>
      <c r="J1580" s="31"/>
      <c r="K1580" s="31"/>
      <c r="L1580" s="31"/>
      <c r="M1580" s="31"/>
      <c r="N1580" s="31"/>
      <c r="O1580" s="31"/>
      <c r="P1580" s="31"/>
      <c r="Q1580" s="31"/>
      <c r="S1580" s="31"/>
      <c r="T1580" s="31"/>
      <c r="U1580" s="31"/>
      <c r="V1580" s="31"/>
      <c r="W1580" s="31"/>
      <c r="X1580" s="31"/>
      <c r="Y1580" s="31"/>
      <c r="Z1580" s="31"/>
      <c r="AA1580" s="31"/>
      <c r="AB1580" s="31"/>
      <c r="AC1580" s="31"/>
      <c r="AD1580" s="31"/>
      <c r="AE1580" s="31"/>
      <c r="AF1580" s="31"/>
      <c r="AG1580" s="31"/>
      <c r="AH1580" s="31"/>
      <c r="AI1580" s="31"/>
    </row>
    <row r="1581" spans="1:35">
      <c r="A1581" s="31"/>
      <c r="B1581" s="31"/>
      <c r="C1581" s="31"/>
      <c r="D1581" s="31"/>
      <c r="E1581" s="31"/>
      <c r="F1581" s="31"/>
      <c r="G1581" s="31"/>
      <c r="H1581" s="31"/>
      <c r="I1581" s="97"/>
      <c r="J1581" s="31"/>
      <c r="K1581" s="31"/>
      <c r="L1581" s="31"/>
      <c r="M1581" s="31"/>
      <c r="N1581" s="31"/>
      <c r="O1581" s="31"/>
      <c r="P1581" s="31"/>
      <c r="Q1581" s="31"/>
      <c r="S1581" s="31"/>
      <c r="T1581" s="31"/>
      <c r="U1581" s="31"/>
      <c r="V1581" s="31"/>
      <c r="W1581" s="31"/>
      <c r="X1581" s="31"/>
      <c r="Y1581" s="31"/>
      <c r="Z1581" s="31"/>
      <c r="AA1581" s="31"/>
      <c r="AB1581" s="31"/>
      <c r="AC1581" s="31"/>
      <c r="AD1581" s="31"/>
      <c r="AE1581" s="31"/>
      <c r="AF1581" s="31"/>
      <c r="AG1581" s="31"/>
      <c r="AH1581" s="31"/>
      <c r="AI1581" s="31"/>
    </row>
    <row r="1582" spans="1:35">
      <c r="A1582" s="31"/>
      <c r="B1582" s="31"/>
      <c r="C1582" s="31"/>
      <c r="D1582" s="31"/>
      <c r="E1582" s="31"/>
      <c r="F1582" s="31"/>
      <c r="G1582" s="31"/>
      <c r="H1582" s="31"/>
      <c r="I1582" s="97"/>
      <c r="J1582" s="31"/>
      <c r="K1582" s="31"/>
      <c r="L1582" s="31"/>
      <c r="M1582" s="31"/>
      <c r="N1582" s="31"/>
      <c r="O1582" s="31"/>
      <c r="P1582" s="31"/>
      <c r="Q1582" s="31"/>
      <c r="S1582" s="31"/>
      <c r="T1582" s="31"/>
      <c r="U1582" s="31"/>
      <c r="V1582" s="31"/>
      <c r="W1582" s="31"/>
      <c r="X1582" s="31"/>
      <c r="Y1582" s="31"/>
      <c r="Z1582" s="31"/>
      <c r="AA1582" s="31"/>
      <c r="AB1582" s="31"/>
      <c r="AC1582" s="31"/>
      <c r="AD1582" s="31"/>
      <c r="AE1582" s="31"/>
      <c r="AF1582" s="31"/>
      <c r="AG1582" s="31"/>
      <c r="AH1582" s="31"/>
      <c r="AI1582" s="31"/>
    </row>
    <row r="1583" spans="1:35">
      <c r="A1583" s="31"/>
      <c r="B1583" s="31"/>
      <c r="C1583" s="31"/>
      <c r="D1583" s="31"/>
      <c r="E1583" s="31"/>
      <c r="F1583" s="31"/>
      <c r="G1583" s="31"/>
      <c r="H1583" s="31"/>
      <c r="I1583" s="97"/>
      <c r="J1583" s="31"/>
      <c r="K1583" s="31"/>
      <c r="L1583" s="31"/>
      <c r="M1583" s="31"/>
      <c r="N1583" s="31"/>
      <c r="O1583" s="31"/>
      <c r="P1583" s="31"/>
      <c r="Q1583" s="31"/>
      <c r="S1583" s="31"/>
      <c r="T1583" s="31"/>
      <c r="U1583" s="31"/>
      <c r="V1583" s="31"/>
      <c r="W1583" s="31"/>
      <c r="X1583" s="31"/>
      <c r="Y1583" s="31"/>
      <c r="Z1583" s="31"/>
      <c r="AA1583" s="31"/>
      <c r="AB1583" s="31"/>
      <c r="AC1583" s="31"/>
      <c r="AD1583" s="31"/>
      <c r="AE1583" s="31"/>
      <c r="AF1583" s="31"/>
      <c r="AG1583" s="31"/>
      <c r="AH1583" s="31"/>
      <c r="AI1583" s="31"/>
    </row>
    <row r="1584" spans="1:35">
      <c r="A1584" s="31"/>
      <c r="B1584" s="31"/>
      <c r="C1584" s="31"/>
      <c r="D1584" s="31"/>
      <c r="E1584" s="31"/>
      <c r="F1584" s="31"/>
      <c r="G1584" s="31"/>
      <c r="H1584" s="31"/>
      <c r="I1584" s="97"/>
      <c r="J1584" s="31"/>
      <c r="K1584" s="31"/>
      <c r="L1584" s="31"/>
      <c r="M1584" s="31"/>
      <c r="N1584" s="31"/>
      <c r="O1584" s="31"/>
      <c r="P1584" s="31"/>
      <c r="Q1584" s="31"/>
      <c r="S1584" s="31"/>
      <c r="T1584" s="31"/>
      <c r="U1584" s="31"/>
      <c r="V1584" s="31"/>
      <c r="W1584" s="31"/>
      <c r="X1584" s="31"/>
      <c r="Y1584" s="31"/>
      <c r="Z1584" s="31"/>
      <c r="AA1584" s="31"/>
      <c r="AB1584" s="31"/>
      <c r="AC1584" s="31"/>
      <c r="AD1584" s="31"/>
      <c r="AE1584" s="31"/>
      <c r="AF1584" s="31"/>
      <c r="AG1584" s="31"/>
      <c r="AH1584" s="31"/>
      <c r="AI1584" s="31"/>
    </row>
    <row r="1585" spans="1:35">
      <c r="A1585" s="31"/>
      <c r="B1585" s="31"/>
      <c r="C1585" s="31"/>
      <c r="D1585" s="31"/>
      <c r="E1585" s="31"/>
      <c r="F1585" s="31"/>
      <c r="G1585" s="31"/>
      <c r="H1585" s="31"/>
      <c r="I1585" s="97"/>
      <c r="J1585" s="31"/>
      <c r="K1585" s="31"/>
      <c r="L1585" s="31"/>
      <c r="M1585" s="31"/>
      <c r="N1585" s="31"/>
      <c r="O1585" s="31"/>
      <c r="P1585" s="31"/>
      <c r="Q1585" s="31"/>
      <c r="S1585" s="31"/>
      <c r="T1585" s="31"/>
      <c r="U1585" s="31"/>
      <c r="V1585" s="31"/>
      <c r="W1585" s="31"/>
      <c r="X1585" s="31"/>
      <c r="Y1585" s="31"/>
      <c r="Z1585" s="31"/>
      <c r="AA1585" s="31"/>
      <c r="AB1585" s="31"/>
      <c r="AC1585" s="31"/>
      <c r="AD1585" s="31"/>
      <c r="AE1585" s="31"/>
      <c r="AF1585" s="31"/>
      <c r="AG1585" s="31"/>
      <c r="AH1585" s="31"/>
      <c r="AI1585" s="31"/>
    </row>
    <row r="1586" spans="1:35">
      <c r="A1586" s="31"/>
      <c r="B1586" s="31"/>
      <c r="C1586" s="31"/>
      <c r="D1586" s="31"/>
      <c r="E1586" s="31"/>
      <c r="F1586" s="31"/>
      <c r="G1586" s="31"/>
      <c r="H1586" s="31"/>
      <c r="I1586" s="97"/>
      <c r="J1586" s="31"/>
      <c r="K1586" s="31"/>
      <c r="L1586" s="31"/>
      <c r="M1586" s="31"/>
      <c r="N1586" s="31"/>
      <c r="O1586" s="31"/>
      <c r="P1586" s="31"/>
      <c r="Q1586" s="31"/>
      <c r="S1586" s="31"/>
      <c r="T1586" s="31"/>
      <c r="U1586" s="31"/>
      <c r="V1586" s="31"/>
      <c r="W1586" s="31"/>
      <c r="X1586" s="31"/>
      <c r="Y1586" s="31"/>
      <c r="Z1586" s="31"/>
      <c r="AA1586" s="31"/>
      <c r="AB1586" s="31"/>
      <c r="AC1586" s="31"/>
      <c r="AD1586" s="31"/>
      <c r="AE1586" s="31"/>
      <c r="AF1586" s="31"/>
      <c r="AG1586" s="31"/>
      <c r="AH1586" s="31"/>
      <c r="AI1586" s="31"/>
    </row>
    <row r="1587" spans="1:35">
      <c r="A1587" s="31"/>
      <c r="B1587" s="31"/>
      <c r="C1587" s="31"/>
      <c r="D1587" s="31"/>
      <c r="E1587" s="31"/>
      <c r="F1587" s="31"/>
      <c r="G1587" s="31"/>
      <c r="H1587" s="31"/>
      <c r="I1587" s="97"/>
      <c r="J1587" s="31"/>
      <c r="K1587" s="31"/>
      <c r="L1587" s="31"/>
      <c r="M1587" s="31"/>
      <c r="N1587" s="31"/>
      <c r="O1587" s="31"/>
      <c r="P1587" s="31"/>
      <c r="Q1587" s="31"/>
      <c r="S1587" s="31"/>
      <c r="T1587" s="31"/>
      <c r="U1587" s="31"/>
      <c r="V1587" s="31"/>
      <c r="W1587" s="31"/>
      <c r="X1587" s="31"/>
      <c r="Y1587" s="31"/>
      <c r="Z1587" s="31"/>
      <c r="AA1587" s="31"/>
      <c r="AB1587" s="31"/>
      <c r="AC1587" s="31"/>
      <c r="AD1587" s="31"/>
      <c r="AE1587" s="31"/>
      <c r="AF1587" s="31"/>
      <c r="AG1587" s="31"/>
      <c r="AH1587" s="31"/>
      <c r="AI1587" s="31"/>
    </row>
    <row r="1588" spans="1:35">
      <c r="A1588" s="31"/>
      <c r="B1588" s="31"/>
      <c r="C1588" s="31"/>
      <c r="D1588" s="31"/>
      <c r="E1588" s="31"/>
      <c r="F1588" s="31"/>
      <c r="G1588" s="31"/>
      <c r="H1588" s="31"/>
      <c r="I1588" s="97"/>
      <c r="J1588" s="31"/>
      <c r="K1588" s="31"/>
      <c r="L1588" s="31"/>
      <c r="M1588" s="31"/>
      <c r="N1588" s="31"/>
      <c r="O1588" s="31"/>
      <c r="P1588" s="31"/>
      <c r="Q1588" s="31"/>
      <c r="S1588" s="31"/>
      <c r="T1588" s="31"/>
      <c r="U1588" s="31"/>
      <c r="V1588" s="31"/>
      <c r="W1588" s="31"/>
      <c r="X1588" s="31"/>
      <c r="Y1588" s="31"/>
      <c r="Z1588" s="31"/>
      <c r="AA1588" s="31"/>
      <c r="AB1588" s="31"/>
      <c r="AC1588" s="31"/>
      <c r="AD1588" s="31"/>
      <c r="AE1588" s="31"/>
      <c r="AF1588" s="31"/>
      <c r="AG1588" s="31"/>
      <c r="AH1588" s="31"/>
      <c r="AI1588" s="31"/>
    </row>
    <row r="1589" spans="1:35">
      <c r="A1589" s="31"/>
      <c r="B1589" s="31"/>
      <c r="C1589" s="31"/>
      <c r="D1589" s="31"/>
      <c r="E1589" s="31"/>
      <c r="F1589" s="31"/>
      <c r="G1589" s="31"/>
      <c r="H1589" s="31"/>
      <c r="I1589" s="97"/>
      <c r="J1589" s="31"/>
      <c r="K1589" s="31"/>
      <c r="L1589" s="31"/>
      <c r="M1589" s="31"/>
      <c r="N1589" s="31"/>
      <c r="O1589" s="31"/>
      <c r="P1589" s="31"/>
      <c r="Q1589" s="31"/>
      <c r="S1589" s="31"/>
      <c r="T1589" s="31"/>
      <c r="U1589" s="31"/>
      <c r="V1589" s="31"/>
      <c r="W1589" s="31"/>
      <c r="X1589" s="31"/>
      <c r="Y1589" s="31"/>
      <c r="Z1589" s="31"/>
      <c r="AA1589" s="31"/>
      <c r="AB1589" s="31"/>
      <c r="AC1589" s="31"/>
      <c r="AD1589" s="31"/>
      <c r="AE1589" s="31"/>
      <c r="AF1589" s="31"/>
      <c r="AG1589" s="31"/>
      <c r="AH1589" s="31"/>
      <c r="AI1589" s="31"/>
    </row>
    <row r="1590" spans="1:35">
      <c r="A1590" s="31"/>
      <c r="B1590" s="31"/>
      <c r="C1590" s="31"/>
      <c r="D1590" s="31"/>
      <c r="E1590" s="31"/>
      <c r="F1590" s="31"/>
      <c r="G1590" s="31"/>
      <c r="H1590" s="31"/>
      <c r="I1590" s="97"/>
      <c r="J1590" s="31"/>
      <c r="K1590" s="31"/>
      <c r="L1590" s="31"/>
      <c r="M1590" s="31"/>
      <c r="N1590" s="31"/>
      <c r="O1590" s="31"/>
      <c r="P1590" s="31"/>
      <c r="Q1590" s="31"/>
      <c r="S1590" s="31"/>
      <c r="T1590" s="31"/>
      <c r="U1590" s="31"/>
      <c r="V1590" s="31"/>
      <c r="W1590" s="31"/>
      <c r="X1590" s="31"/>
      <c r="Y1590" s="31"/>
      <c r="Z1590" s="31"/>
      <c r="AA1590" s="31"/>
      <c r="AB1590" s="31"/>
      <c r="AC1590" s="31"/>
      <c r="AD1590" s="31"/>
      <c r="AE1590" s="31"/>
      <c r="AF1590" s="31"/>
      <c r="AG1590" s="31"/>
      <c r="AH1590" s="31"/>
      <c r="AI1590" s="31"/>
    </row>
    <row r="1591" spans="1:35">
      <c r="A1591" s="31"/>
      <c r="B1591" s="31"/>
      <c r="C1591" s="31"/>
      <c r="D1591" s="31"/>
      <c r="E1591" s="31"/>
      <c r="F1591" s="31"/>
      <c r="G1591" s="31"/>
      <c r="H1591" s="31"/>
      <c r="I1591" s="97"/>
      <c r="J1591" s="31"/>
      <c r="K1591" s="31"/>
      <c r="L1591" s="31"/>
      <c r="M1591" s="31"/>
      <c r="N1591" s="31"/>
      <c r="O1591" s="31"/>
      <c r="P1591" s="31"/>
      <c r="Q1591" s="31"/>
      <c r="S1591" s="31"/>
      <c r="T1591" s="31"/>
      <c r="U1591" s="31"/>
      <c r="V1591" s="31"/>
      <c r="W1591" s="31"/>
      <c r="X1591" s="31"/>
      <c r="Y1591" s="31"/>
      <c r="Z1591" s="31"/>
      <c r="AA1591" s="31"/>
      <c r="AB1591" s="31"/>
      <c r="AC1591" s="31"/>
      <c r="AD1591" s="31"/>
      <c r="AE1591" s="31"/>
      <c r="AF1591" s="31"/>
      <c r="AG1591" s="31"/>
      <c r="AH1591" s="31"/>
      <c r="AI1591" s="31"/>
    </row>
    <row r="1592" spans="1:35">
      <c r="A1592" s="31"/>
      <c r="B1592" s="31"/>
      <c r="C1592" s="31"/>
      <c r="D1592" s="31"/>
      <c r="E1592" s="31"/>
      <c r="F1592" s="31"/>
      <c r="G1592" s="31"/>
      <c r="H1592" s="31"/>
      <c r="I1592" s="97"/>
      <c r="J1592" s="31"/>
      <c r="K1592" s="31"/>
      <c r="L1592" s="31"/>
      <c r="M1592" s="31"/>
      <c r="N1592" s="31"/>
      <c r="O1592" s="31"/>
      <c r="P1592" s="31"/>
      <c r="Q1592" s="31"/>
      <c r="S1592" s="31"/>
      <c r="T1592" s="31"/>
      <c r="U1592" s="31"/>
      <c r="V1592" s="31"/>
      <c r="W1592" s="31"/>
      <c r="X1592" s="31"/>
      <c r="Y1592" s="31"/>
      <c r="Z1592" s="31"/>
      <c r="AA1592" s="31"/>
      <c r="AB1592" s="31"/>
      <c r="AC1592" s="31"/>
      <c r="AD1592" s="31"/>
      <c r="AE1592" s="31"/>
      <c r="AF1592" s="31"/>
      <c r="AG1592" s="31"/>
      <c r="AH1592" s="31"/>
      <c r="AI1592" s="31"/>
    </row>
    <row r="1593" spans="1:35">
      <c r="A1593" s="31"/>
      <c r="B1593" s="31"/>
      <c r="C1593" s="31"/>
      <c r="D1593" s="31"/>
      <c r="E1593" s="31"/>
      <c r="F1593" s="31"/>
      <c r="G1593" s="31"/>
      <c r="H1593" s="31"/>
      <c r="I1593" s="97"/>
      <c r="J1593" s="31"/>
      <c r="K1593" s="31"/>
      <c r="L1593" s="31"/>
      <c r="M1593" s="31"/>
      <c r="N1593" s="31"/>
      <c r="O1593" s="31"/>
      <c r="P1593" s="31"/>
      <c r="Q1593" s="31"/>
      <c r="S1593" s="31"/>
      <c r="T1593" s="31"/>
      <c r="U1593" s="31"/>
      <c r="V1593" s="31"/>
      <c r="W1593" s="31"/>
      <c r="X1593" s="31"/>
      <c r="Y1593" s="31"/>
      <c r="Z1593" s="31"/>
      <c r="AA1593" s="31"/>
      <c r="AB1593" s="31"/>
      <c r="AC1593" s="31"/>
      <c r="AD1593" s="31"/>
      <c r="AE1593" s="31"/>
      <c r="AF1593" s="31"/>
      <c r="AG1593" s="31"/>
      <c r="AH1593" s="31"/>
      <c r="AI1593" s="31"/>
    </row>
    <row r="1594" spans="1:35">
      <c r="A1594" s="31"/>
      <c r="B1594" s="31"/>
      <c r="C1594" s="31"/>
      <c r="D1594" s="31"/>
      <c r="E1594" s="31"/>
      <c r="F1594" s="31"/>
      <c r="G1594" s="31"/>
      <c r="H1594" s="31"/>
      <c r="I1594" s="97"/>
      <c r="J1594" s="31"/>
      <c r="K1594" s="31"/>
      <c r="L1594" s="31"/>
      <c r="M1594" s="31"/>
      <c r="N1594" s="31"/>
      <c r="O1594" s="31"/>
      <c r="P1594" s="31"/>
      <c r="Q1594" s="31"/>
      <c r="S1594" s="31"/>
      <c r="T1594" s="31"/>
      <c r="U1594" s="31"/>
      <c r="V1594" s="31"/>
      <c r="W1594" s="31"/>
      <c r="X1594" s="31"/>
      <c r="Y1594" s="31"/>
      <c r="Z1594" s="31"/>
      <c r="AA1594" s="31"/>
      <c r="AB1594" s="31"/>
      <c r="AC1594" s="31"/>
      <c r="AD1594" s="31"/>
      <c r="AE1594" s="31"/>
      <c r="AF1594" s="31"/>
      <c r="AG1594" s="31"/>
      <c r="AH1594" s="31"/>
      <c r="AI1594" s="31"/>
    </row>
    <row r="1595" spans="1:35">
      <c r="A1595" s="31"/>
      <c r="B1595" s="31"/>
      <c r="C1595" s="31"/>
      <c r="D1595" s="31"/>
      <c r="E1595" s="31"/>
      <c r="F1595" s="31"/>
      <c r="G1595" s="31"/>
      <c r="H1595" s="31"/>
      <c r="I1595" s="97"/>
      <c r="J1595" s="31"/>
      <c r="K1595" s="31"/>
      <c r="L1595" s="31"/>
      <c r="M1595" s="31"/>
      <c r="N1595" s="31"/>
      <c r="O1595" s="31"/>
      <c r="P1595" s="31"/>
      <c r="Q1595" s="31"/>
      <c r="S1595" s="31"/>
      <c r="T1595" s="31"/>
      <c r="U1595" s="31"/>
      <c r="V1595" s="31"/>
      <c r="W1595" s="31"/>
      <c r="X1595" s="31"/>
      <c r="Y1595" s="31"/>
      <c r="Z1595" s="31"/>
      <c r="AA1595" s="31"/>
      <c r="AB1595" s="31"/>
      <c r="AC1595" s="31"/>
      <c r="AD1595" s="31"/>
      <c r="AE1595" s="31"/>
      <c r="AF1595" s="31"/>
      <c r="AG1595" s="31"/>
      <c r="AH1595" s="31"/>
      <c r="AI1595" s="31"/>
    </row>
    <row r="1596" spans="1:35">
      <c r="A1596" s="31"/>
      <c r="B1596" s="31"/>
      <c r="C1596" s="31"/>
      <c r="D1596" s="31"/>
      <c r="E1596" s="31"/>
      <c r="F1596" s="31"/>
      <c r="G1596" s="31"/>
      <c r="H1596" s="31"/>
      <c r="I1596" s="97"/>
      <c r="J1596" s="31"/>
      <c r="K1596" s="31"/>
      <c r="L1596" s="31"/>
      <c r="M1596" s="31"/>
      <c r="N1596" s="31"/>
      <c r="O1596" s="31"/>
      <c r="P1596" s="31"/>
      <c r="Q1596" s="31"/>
      <c r="S1596" s="31"/>
      <c r="T1596" s="31"/>
      <c r="U1596" s="31"/>
      <c r="V1596" s="31"/>
      <c r="W1596" s="31"/>
      <c r="X1596" s="31"/>
      <c r="Y1596" s="31"/>
      <c r="Z1596" s="31"/>
      <c r="AA1596" s="31"/>
      <c r="AB1596" s="31"/>
      <c r="AC1596" s="31"/>
      <c r="AD1596" s="31"/>
      <c r="AE1596" s="31"/>
      <c r="AF1596" s="31"/>
      <c r="AG1596" s="31"/>
      <c r="AH1596" s="31"/>
      <c r="AI1596" s="31"/>
    </row>
    <row r="1597" spans="1:35">
      <c r="A1597" s="31"/>
      <c r="B1597" s="31"/>
      <c r="C1597" s="31"/>
      <c r="D1597" s="31"/>
      <c r="E1597" s="31"/>
      <c r="F1597" s="31"/>
      <c r="G1597" s="31"/>
      <c r="H1597" s="31"/>
      <c r="I1597" s="97"/>
      <c r="J1597" s="31"/>
      <c r="K1597" s="31"/>
      <c r="L1597" s="31"/>
      <c r="M1597" s="31"/>
      <c r="N1597" s="31"/>
      <c r="O1597" s="31"/>
      <c r="P1597" s="31"/>
      <c r="Q1597" s="31"/>
      <c r="S1597" s="31"/>
      <c r="T1597" s="31"/>
      <c r="U1597" s="31"/>
      <c r="V1597" s="31"/>
      <c r="W1597" s="31"/>
      <c r="X1597" s="31"/>
      <c r="Y1597" s="31"/>
      <c r="Z1597" s="31"/>
      <c r="AA1597" s="31"/>
      <c r="AB1597" s="31"/>
      <c r="AC1597" s="31"/>
      <c r="AD1597" s="31"/>
      <c r="AE1597" s="31"/>
      <c r="AF1597" s="31"/>
      <c r="AG1597" s="31"/>
      <c r="AH1597" s="31"/>
      <c r="AI1597" s="31"/>
    </row>
    <row r="1598" spans="1:35">
      <c r="A1598" s="31"/>
      <c r="B1598" s="31"/>
      <c r="C1598" s="31"/>
      <c r="D1598" s="31"/>
      <c r="E1598" s="31"/>
      <c r="F1598" s="31"/>
      <c r="G1598" s="31"/>
      <c r="H1598" s="31"/>
      <c r="I1598" s="97"/>
      <c r="J1598" s="31"/>
      <c r="K1598" s="31"/>
      <c r="L1598" s="31"/>
      <c r="M1598" s="31"/>
      <c r="N1598" s="31"/>
      <c r="O1598" s="31"/>
      <c r="P1598" s="31"/>
      <c r="Q1598" s="31"/>
      <c r="S1598" s="31"/>
      <c r="T1598" s="31"/>
      <c r="U1598" s="31"/>
      <c r="V1598" s="31"/>
      <c r="W1598" s="31"/>
      <c r="X1598" s="31"/>
      <c r="Y1598" s="31"/>
      <c r="Z1598" s="31"/>
      <c r="AA1598" s="31"/>
      <c r="AB1598" s="31"/>
      <c r="AC1598" s="31"/>
      <c r="AD1598" s="31"/>
      <c r="AE1598" s="31"/>
      <c r="AF1598" s="31"/>
      <c r="AG1598" s="31"/>
      <c r="AH1598" s="31"/>
      <c r="AI1598" s="31"/>
    </row>
    <row r="1599" spans="1:35">
      <c r="A1599" s="31"/>
      <c r="B1599" s="31"/>
      <c r="C1599" s="31"/>
      <c r="D1599" s="31"/>
      <c r="E1599" s="31"/>
      <c r="F1599" s="31"/>
      <c r="G1599" s="31"/>
      <c r="H1599" s="31"/>
      <c r="I1599" s="97"/>
      <c r="J1599" s="31"/>
      <c r="K1599" s="31"/>
      <c r="L1599" s="31"/>
      <c r="M1599" s="31"/>
      <c r="N1599" s="31"/>
      <c r="O1599" s="31"/>
      <c r="P1599" s="31"/>
      <c r="Q1599" s="31"/>
      <c r="S1599" s="31"/>
      <c r="T1599" s="31"/>
      <c r="U1599" s="31"/>
      <c r="V1599" s="31"/>
      <c r="W1599" s="31"/>
      <c r="X1599" s="31"/>
      <c r="Y1599" s="31"/>
      <c r="Z1599" s="31"/>
      <c r="AA1599" s="31"/>
      <c r="AB1599" s="31"/>
      <c r="AC1599" s="31"/>
      <c r="AD1599" s="31"/>
      <c r="AE1599" s="31"/>
      <c r="AF1599" s="31"/>
      <c r="AG1599" s="31"/>
      <c r="AH1599" s="31"/>
      <c r="AI1599" s="31"/>
    </row>
    <row r="1600" spans="1:35">
      <c r="A1600" s="31"/>
      <c r="B1600" s="31"/>
      <c r="C1600" s="31"/>
      <c r="D1600" s="31"/>
      <c r="E1600" s="31"/>
      <c r="F1600" s="31"/>
      <c r="G1600" s="31"/>
      <c r="H1600" s="31"/>
      <c r="I1600" s="97"/>
      <c r="J1600" s="31"/>
      <c r="K1600" s="31"/>
      <c r="L1600" s="31"/>
      <c r="M1600" s="31"/>
      <c r="N1600" s="31"/>
      <c r="O1600" s="31"/>
      <c r="P1600" s="31"/>
      <c r="Q1600" s="31"/>
      <c r="S1600" s="31"/>
      <c r="T1600" s="31"/>
      <c r="U1600" s="31"/>
      <c r="V1600" s="31"/>
      <c r="W1600" s="31"/>
      <c r="X1600" s="31"/>
      <c r="Y1600" s="31"/>
      <c r="Z1600" s="31"/>
      <c r="AA1600" s="31"/>
      <c r="AB1600" s="31"/>
      <c r="AC1600" s="31"/>
      <c r="AD1600" s="31"/>
      <c r="AE1600" s="31"/>
      <c r="AF1600" s="31"/>
      <c r="AG1600" s="31"/>
      <c r="AH1600" s="31"/>
      <c r="AI1600" s="31"/>
    </row>
    <row r="1601" spans="1:35">
      <c r="A1601" s="31"/>
      <c r="B1601" s="31"/>
      <c r="C1601" s="31"/>
      <c r="D1601" s="31"/>
      <c r="E1601" s="31"/>
      <c r="F1601" s="31"/>
      <c r="G1601" s="31"/>
      <c r="H1601" s="31"/>
      <c r="I1601" s="97"/>
      <c r="J1601" s="31"/>
      <c r="K1601" s="31"/>
      <c r="L1601" s="31"/>
      <c r="M1601" s="31"/>
      <c r="N1601" s="31"/>
      <c r="O1601" s="31"/>
      <c r="P1601" s="31"/>
      <c r="Q1601" s="31"/>
      <c r="S1601" s="31"/>
      <c r="T1601" s="31"/>
      <c r="U1601" s="31"/>
      <c r="V1601" s="31"/>
      <c r="W1601" s="31"/>
      <c r="X1601" s="31"/>
      <c r="Y1601" s="31"/>
      <c r="Z1601" s="31"/>
      <c r="AA1601" s="31"/>
      <c r="AB1601" s="31"/>
      <c r="AC1601" s="31"/>
      <c r="AD1601" s="31"/>
      <c r="AE1601" s="31"/>
      <c r="AF1601" s="31"/>
      <c r="AG1601" s="31"/>
      <c r="AH1601" s="31"/>
      <c r="AI1601" s="31"/>
    </row>
    <row r="1602" spans="1:35">
      <c r="A1602" s="31"/>
      <c r="B1602" s="31"/>
      <c r="C1602" s="31"/>
      <c r="D1602" s="31"/>
      <c r="E1602" s="31"/>
      <c r="F1602" s="31"/>
      <c r="G1602" s="31"/>
      <c r="H1602" s="31"/>
      <c r="I1602" s="97"/>
      <c r="J1602" s="31"/>
      <c r="K1602" s="31"/>
      <c r="L1602" s="31"/>
      <c r="M1602" s="31"/>
      <c r="N1602" s="31"/>
      <c r="O1602" s="31"/>
      <c r="P1602" s="31"/>
      <c r="Q1602" s="31"/>
      <c r="S1602" s="31"/>
      <c r="T1602" s="31"/>
      <c r="U1602" s="31"/>
      <c r="V1602" s="31"/>
      <c r="W1602" s="31"/>
      <c r="X1602" s="31"/>
      <c r="Y1602" s="31"/>
      <c r="Z1602" s="31"/>
      <c r="AA1602" s="31"/>
      <c r="AB1602" s="31"/>
      <c r="AC1602" s="31"/>
      <c r="AD1602" s="31"/>
      <c r="AE1602" s="31"/>
      <c r="AF1602" s="31"/>
      <c r="AG1602" s="31"/>
      <c r="AH1602" s="31"/>
      <c r="AI1602" s="31"/>
    </row>
    <row r="1603" spans="1:35">
      <c r="A1603" s="31"/>
      <c r="B1603" s="31"/>
      <c r="C1603" s="31"/>
      <c r="D1603" s="31"/>
      <c r="E1603" s="31"/>
      <c r="F1603" s="31"/>
      <c r="G1603" s="31"/>
      <c r="H1603" s="31"/>
      <c r="I1603" s="97"/>
      <c r="J1603" s="31"/>
      <c r="K1603" s="31"/>
      <c r="L1603" s="31"/>
      <c r="M1603" s="31"/>
      <c r="N1603" s="31"/>
      <c r="O1603" s="31"/>
      <c r="P1603" s="31"/>
      <c r="Q1603" s="31"/>
      <c r="S1603" s="31"/>
      <c r="T1603" s="31"/>
      <c r="U1603" s="31"/>
      <c r="V1603" s="31"/>
      <c r="W1603" s="31"/>
      <c r="X1603" s="31"/>
      <c r="Y1603" s="31"/>
      <c r="Z1603" s="31"/>
      <c r="AA1603" s="31"/>
      <c r="AB1603" s="31"/>
      <c r="AC1603" s="31"/>
      <c r="AD1603" s="31"/>
      <c r="AE1603" s="31"/>
      <c r="AF1603" s="31"/>
      <c r="AG1603" s="31"/>
      <c r="AH1603" s="31"/>
      <c r="AI1603" s="31"/>
    </row>
    <row r="1604" spans="1:35">
      <c r="A1604" s="31"/>
      <c r="B1604" s="31"/>
      <c r="C1604" s="31"/>
      <c r="D1604" s="31"/>
      <c r="E1604" s="31"/>
      <c r="F1604" s="31"/>
      <c r="G1604" s="31"/>
      <c r="H1604" s="31"/>
      <c r="I1604" s="97"/>
      <c r="J1604" s="31"/>
      <c r="K1604" s="31"/>
      <c r="L1604" s="31"/>
      <c r="M1604" s="31"/>
      <c r="N1604" s="31"/>
      <c r="O1604" s="31"/>
      <c r="P1604" s="31"/>
      <c r="Q1604" s="31"/>
      <c r="S1604" s="31"/>
      <c r="T1604" s="31"/>
      <c r="U1604" s="31"/>
      <c r="V1604" s="31"/>
      <c r="W1604" s="31"/>
      <c r="X1604" s="31"/>
      <c r="Y1604" s="31"/>
      <c r="Z1604" s="31"/>
      <c r="AA1604" s="31"/>
      <c r="AB1604" s="31"/>
      <c r="AC1604" s="31"/>
      <c r="AD1604" s="31"/>
      <c r="AE1604" s="31"/>
      <c r="AF1604" s="31"/>
      <c r="AG1604" s="31"/>
      <c r="AH1604" s="31"/>
      <c r="AI1604" s="31"/>
    </row>
    <row r="1605" spans="1:35">
      <c r="A1605" s="31"/>
      <c r="B1605" s="31"/>
      <c r="C1605" s="31"/>
      <c r="D1605" s="31"/>
      <c r="E1605" s="31"/>
      <c r="F1605" s="31"/>
      <c r="G1605" s="31"/>
      <c r="H1605" s="31"/>
      <c r="I1605" s="97"/>
      <c r="J1605" s="31"/>
      <c r="K1605" s="31"/>
      <c r="L1605" s="31"/>
      <c r="M1605" s="31"/>
      <c r="N1605" s="31"/>
      <c r="O1605" s="31"/>
      <c r="P1605" s="31"/>
      <c r="Q1605" s="31"/>
      <c r="S1605" s="31"/>
      <c r="T1605" s="31"/>
      <c r="U1605" s="31"/>
      <c r="V1605" s="31"/>
      <c r="W1605" s="31"/>
      <c r="X1605" s="31"/>
      <c r="Y1605" s="31"/>
      <c r="Z1605" s="31"/>
      <c r="AA1605" s="31"/>
      <c r="AB1605" s="31"/>
      <c r="AC1605" s="31"/>
      <c r="AD1605" s="31"/>
      <c r="AE1605" s="31"/>
      <c r="AF1605" s="31"/>
      <c r="AG1605" s="31"/>
      <c r="AH1605" s="31"/>
      <c r="AI1605" s="31"/>
    </row>
    <row r="1606" spans="1:35">
      <c r="A1606" s="31"/>
      <c r="B1606" s="31"/>
      <c r="C1606" s="31"/>
      <c r="D1606" s="31"/>
      <c r="E1606" s="31"/>
      <c r="F1606" s="31"/>
      <c r="G1606" s="31"/>
      <c r="H1606" s="31"/>
      <c r="I1606" s="97"/>
      <c r="J1606" s="31"/>
      <c r="K1606" s="31"/>
      <c r="L1606" s="31"/>
      <c r="M1606" s="31"/>
      <c r="N1606" s="31"/>
      <c r="O1606" s="31"/>
      <c r="P1606" s="31"/>
      <c r="Q1606" s="31"/>
      <c r="S1606" s="31"/>
      <c r="T1606" s="31"/>
      <c r="U1606" s="31"/>
      <c r="V1606" s="31"/>
      <c r="W1606" s="31"/>
      <c r="X1606" s="31"/>
      <c r="Y1606" s="31"/>
      <c r="Z1606" s="31"/>
      <c r="AA1606" s="31"/>
      <c r="AB1606" s="31"/>
      <c r="AC1606" s="31"/>
      <c r="AD1606" s="31"/>
      <c r="AE1606" s="31"/>
      <c r="AF1606" s="31"/>
      <c r="AG1606" s="31"/>
      <c r="AH1606" s="31"/>
      <c r="AI1606" s="31"/>
    </row>
    <row r="1607" spans="1:35">
      <c r="A1607" s="31"/>
      <c r="B1607" s="31"/>
      <c r="C1607" s="31"/>
      <c r="D1607" s="31"/>
      <c r="E1607" s="31"/>
      <c r="F1607" s="31"/>
      <c r="G1607" s="31"/>
      <c r="H1607" s="31"/>
      <c r="I1607" s="97"/>
      <c r="J1607" s="31"/>
      <c r="K1607" s="31"/>
      <c r="L1607" s="31"/>
      <c r="M1607" s="31"/>
      <c r="N1607" s="31"/>
      <c r="O1607" s="31"/>
      <c r="P1607" s="31"/>
      <c r="Q1607" s="31"/>
      <c r="S1607" s="31"/>
      <c r="T1607" s="31"/>
      <c r="U1607" s="31"/>
      <c r="V1607" s="31"/>
      <c r="W1607" s="31"/>
      <c r="X1607" s="31"/>
      <c r="Y1607" s="31"/>
      <c r="Z1607" s="31"/>
      <c r="AA1607" s="31"/>
      <c r="AB1607" s="31"/>
      <c r="AC1607" s="31"/>
      <c r="AD1607" s="31"/>
      <c r="AE1607" s="31"/>
      <c r="AF1607" s="31"/>
      <c r="AG1607" s="31"/>
      <c r="AH1607" s="31"/>
      <c r="AI1607" s="31"/>
    </row>
    <row r="1608" spans="1:35">
      <c r="A1608" s="31"/>
      <c r="B1608" s="31"/>
      <c r="C1608" s="31"/>
      <c r="D1608" s="31"/>
      <c r="E1608" s="31"/>
      <c r="F1608" s="31"/>
      <c r="G1608" s="31"/>
      <c r="H1608" s="31"/>
      <c r="I1608" s="97"/>
      <c r="J1608" s="31"/>
      <c r="K1608" s="31"/>
      <c r="L1608" s="31"/>
      <c r="M1608" s="31"/>
      <c r="N1608" s="31"/>
      <c r="O1608" s="31"/>
      <c r="P1608" s="31"/>
      <c r="Q1608" s="31"/>
      <c r="S1608" s="31"/>
      <c r="T1608" s="31"/>
      <c r="U1608" s="31"/>
      <c r="V1608" s="31"/>
      <c r="W1608" s="31"/>
      <c r="X1608" s="31"/>
      <c r="Y1608" s="31"/>
      <c r="Z1608" s="31"/>
      <c r="AA1608" s="31"/>
      <c r="AB1608" s="31"/>
      <c r="AC1608" s="31"/>
      <c r="AD1608" s="31"/>
      <c r="AE1608" s="31"/>
      <c r="AF1608" s="31"/>
      <c r="AG1608" s="31"/>
      <c r="AH1608" s="31"/>
      <c r="AI1608" s="31"/>
    </row>
    <row r="1609" spans="1:35">
      <c r="A1609" s="31"/>
      <c r="B1609" s="31"/>
      <c r="C1609" s="31"/>
      <c r="D1609" s="31"/>
      <c r="E1609" s="31"/>
      <c r="F1609" s="31"/>
      <c r="G1609" s="31"/>
      <c r="H1609" s="31"/>
      <c r="I1609" s="97"/>
      <c r="J1609" s="31"/>
      <c r="K1609" s="31"/>
      <c r="L1609" s="31"/>
      <c r="M1609" s="31"/>
      <c r="N1609" s="31"/>
      <c r="O1609" s="31"/>
      <c r="P1609" s="31"/>
      <c r="Q1609" s="31"/>
      <c r="S1609" s="31"/>
      <c r="T1609" s="31"/>
      <c r="U1609" s="31"/>
      <c r="V1609" s="31"/>
      <c r="W1609" s="31"/>
      <c r="X1609" s="31"/>
      <c r="Y1609" s="31"/>
      <c r="Z1609" s="31"/>
      <c r="AA1609" s="31"/>
      <c r="AB1609" s="31"/>
      <c r="AC1609" s="31"/>
      <c r="AD1609" s="31"/>
      <c r="AE1609" s="31"/>
      <c r="AF1609" s="31"/>
      <c r="AG1609" s="31"/>
      <c r="AH1609" s="31"/>
      <c r="AI1609" s="31"/>
    </row>
    <row r="1610" spans="1:35">
      <c r="A1610" s="31"/>
      <c r="B1610" s="31"/>
      <c r="C1610" s="31"/>
      <c r="D1610" s="31"/>
      <c r="E1610" s="31"/>
      <c r="F1610" s="31"/>
      <c r="G1610" s="31"/>
      <c r="H1610" s="31"/>
      <c r="I1610" s="97"/>
      <c r="J1610" s="31"/>
      <c r="K1610" s="31"/>
      <c r="L1610" s="31"/>
      <c r="M1610" s="31"/>
      <c r="N1610" s="31"/>
      <c r="O1610" s="31"/>
      <c r="P1610" s="31"/>
      <c r="Q1610" s="31"/>
      <c r="S1610" s="31"/>
      <c r="T1610" s="31"/>
      <c r="U1610" s="31"/>
      <c r="V1610" s="31"/>
      <c r="W1610" s="31"/>
      <c r="X1610" s="31"/>
      <c r="Y1610" s="31"/>
      <c r="Z1610" s="31"/>
      <c r="AA1610" s="31"/>
      <c r="AB1610" s="31"/>
      <c r="AC1610" s="31"/>
      <c r="AD1610" s="31"/>
      <c r="AE1610" s="31"/>
      <c r="AF1610" s="31"/>
      <c r="AG1610" s="31"/>
      <c r="AH1610" s="31"/>
      <c r="AI1610" s="31"/>
    </row>
    <row r="1611" spans="1:35">
      <c r="A1611" s="31"/>
      <c r="B1611" s="31"/>
      <c r="C1611" s="31"/>
      <c r="D1611" s="31"/>
      <c r="E1611" s="31"/>
      <c r="F1611" s="31"/>
      <c r="G1611" s="31"/>
      <c r="H1611" s="31"/>
      <c r="I1611" s="97"/>
      <c r="J1611" s="31"/>
      <c r="K1611" s="31"/>
      <c r="L1611" s="31"/>
      <c r="M1611" s="31"/>
      <c r="N1611" s="31"/>
      <c r="O1611" s="31"/>
      <c r="P1611" s="31"/>
      <c r="Q1611" s="31"/>
      <c r="S1611" s="31"/>
      <c r="T1611" s="31"/>
      <c r="U1611" s="31"/>
      <c r="V1611" s="31"/>
      <c r="W1611" s="31"/>
      <c r="X1611" s="31"/>
      <c r="Y1611" s="31"/>
      <c r="Z1611" s="31"/>
      <c r="AA1611" s="31"/>
      <c r="AB1611" s="31"/>
      <c r="AC1611" s="31"/>
      <c r="AD1611" s="31"/>
      <c r="AE1611" s="31"/>
      <c r="AF1611" s="31"/>
      <c r="AG1611" s="31"/>
      <c r="AH1611" s="31"/>
      <c r="AI1611" s="31"/>
    </row>
    <row r="1612" spans="1:35">
      <c r="A1612" s="31"/>
      <c r="B1612" s="31"/>
      <c r="C1612" s="31"/>
      <c r="D1612" s="31"/>
      <c r="E1612" s="31"/>
      <c r="F1612" s="31"/>
      <c r="G1612" s="31"/>
      <c r="H1612" s="31"/>
      <c r="I1612" s="97"/>
      <c r="J1612" s="31"/>
      <c r="K1612" s="31"/>
      <c r="L1612" s="31"/>
      <c r="M1612" s="31"/>
      <c r="N1612" s="31"/>
      <c r="O1612" s="31"/>
      <c r="P1612" s="31"/>
      <c r="Q1612" s="31"/>
      <c r="S1612" s="31"/>
      <c r="T1612" s="31"/>
      <c r="U1612" s="31"/>
      <c r="V1612" s="31"/>
      <c r="W1612" s="31"/>
      <c r="X1612" s="31"/>
      <c r="Y1612" s="31"/>
      <c r="Z1612" s="31"/>
      <c r="AA1612" s="31"/>
      <c r="AB1612" s="31"/>
      <c r="AC1612" s="31"/>
      <c r="AD1612" s="31"/>
      <c r="AE1612" s="31"/>
      <c r="AF1612" s="31"/>
      <c r="AG1612" s="31"/>
      <c r="AH1612" s="31"/>
      <c r="AI1612" s="31"/>
    </row>
    <row r="1613" spans="1:35">
      <c r="A1613" s="31"/>
      <c r="B1613" s="31"/>
      <c r="C1613" s="31"/>
      <c r="D1613" s="31"/>
      <c r="E1613" s="31"/>
      <c r="F1613" s="31"/>
      <c r="G1613" s="31"/>
      <c r="H1613" s="31"/>
      <c r="I1613" s="97"/>
      <c r="J1613" s="31"/>
      <c r="K1613" s="31"/>
      <c r="L1613" s="31"/>
      <c r="M1613" s="31"/>
      <c r="N1613" s="31"/>
      <c r="O1613" s="31"/>
      <c r="P1613" s="31"/>
      <c r="Q1613" s="31"/>
      <c r="S1613" s="31"/>
      <c r="T1613" s="31"/>
      <c r="U1613" s="31"/>
      <c r="V1613" s="31"/>
      <c r="W1613" s="31"/>
      <c r="X1613" s="31"/>
      <c r="Y1613" s="31"/>
      <c r="Z1613" s="31"/>
      <c r="AA1613" s="31"/>
      <c r="AB1613" s="31"/>
      <c r="AC1613" s="31"/>
      <c r="AD1613" s="31"/>
      <c r="AE1613" s="31"/>
      <c r="AF1613" s="31"/>
      <c r="AG1613" s="31"/>
      <c r="AH1613" s="31"/>
      <c r="AI1613" s="31"/>
    </row>
    <row r="1614" spans="1:35">
      <c r="A1614" s="31"/>
      <c r="B1614" s="31"/>
      <c r="C1614" s="31"/>
      <c r="D1614" s="31"/>
      <c r="E1614" s="31"/>
      <c r="F1614" s="31"/>
      <c r="G1614" s="31"/>
      <c r="H1614" s="31"/>
      <c r="I1614" s="97"/>
      <c r="J1614" s="31"/>
      <c r="K1614" s="31"/>
      <c r="L1614" s="31"/>
      <c r="M1614" s="31"/>
      <c r="N1614" s="31"/>
      <c r="O1614" s="31"/>
      <c r="P1614" s="31"/>
      <c r="Q1614" s="31"/>
      <c r="S1614" s="31"/>
      <c r="T1614" s="31"/>
      <c r="U1614" s="31"/>
      <c r="V1614" s="31"/>
      <c r="W1614" s="31"/>
      <c r="X1614" s="31"/>
      <c r="Y1614" s="31"/>
      <c r="Z1614" s="31"/>
      <c r="AA1614" s="31"/>
      <c r="AB1614" s="31"/>
      <c r="AC1614" s="31"/>
      <c r="AD1614" s="31"/>
      <c r="AE1614" s="31"/>
      <c r="AF1614" s="31"/>
      <c r="AG1614" s="31"/>
      <c r="AH1614" s="31"/>
      <c r="AI1614" s="31"/>
    </row>
    <row r="1615" spans="1:35">
      <c r="A1615" s="31"/>
      <c r="B1615" s="31"/>
      <c r="C1615" s="31"/>
      <c r="D1615" s="31"/>
      <c r="E1615" s="31"/>
      <c r="F1615" s="31"/>
      <c r="G1615" s="31"/>
      <c r="H1615" s="31"/>
      <c r="I1615" s="97"/>
      <c r="J1615" s="31"/>
      <c r="K1615" s="31"/>
      <c r="L1615" s="31"/>
      <c r="M1615" s="31"/>
      <c r="N1615" s="31"/>
      <c r="O1615" s="31"/>
      <c r="P1615" s="31"/>
      <c r="Q1615" s="31"/>
      <c r="S1615" s="31"/>
      <c r="T1615" s="31"/>
      <c r="U1615" s="31"/>
      <c r="V1615" s="31"/>
      <c r="W1615" s="31"/>
      <c r="X1615" s="31"/>
      <c r="Y1615" s="31"/>
      <c r="Z1615" s="31"/>
      <c r="AA1615" s="31"/>
      <c r="AB1615" s="31"/>
      <c r="AC1615" s="31"/>
      <c r="AD1615" s="31"/>
      <c r="AE1615" s="31"/>
      <c r="AF1615" s="31"/>
      <c r="AG1615" s="31"/>
      <c r="AH1615" s="31"/>
      <c r="AI1615" s="31"/>
    </row>
    <row r="1616" spans="1:35">
      <c r="A1616" s="31"/>
      <c r="B1616" s="31"/>
      <c r="C1616" s="31"/>
      <c r="D1616" s="31"/>
      <c r="E1616" s="31"/>
      <c r="F1616" s="31"/>
      <c r="G1616" s="31"/>
      <c r="H1616" s="31"/>
      <c r="I1616" s="97"/>
      <c r="J1616" s="31"/>
      <c r="K1616" s="31"/>
      <c r="L1616" s="31"/>
      <c r="M1616" s="31"/>
      <c r="N1616" s="31"/>
      <c r="O1616" s="31"/>
      <c r="P1616" s="31"/>
      <c r="Q1616" s="31"/>
      <c r="S1616" s="31"/>
      <c r="T1616" s="31"/>
      <c r="U1616" s="31"/>
      <c r="V1616" s="31"/>
      <c r="W1616" s="31"/>
      <c r="X1616" s="31"/>
      <c r="Y1616" s="31"/>
      <c r="Z1616" s="31"/>
      <c r="AA1616" s="31"/>
      <c r="AB1616" s="31"/>
      <c r="AC1616" s="31"/>
      <c r="AD1616" s="31"/>
      <c r="AE1616" s="31"/>
      <c r="AF1616" s="31"/>
      <c r="AG1616" s="31"/>
      <c r="AH1616" s="31"/>
      <c r="AI1616" s="31"/>
    </row>
    <row r="1617" spans="1:35">
      <c r="A1617" s="31"/>
      <c r="B1617" s="31"/>
      <c r="C1617" s="31"/>
      <c r="D1617" s="31"/>
      <c r="E1617" s="31"/>
      <c r="F1617" s="31"/>
      <c r="G1617" s="31"/>
      <c r="H1617" s="31"/>
      <c r="I1617" s="97"/>
      <c r="J1617" s="31"/>
      <c r="K1617" s="31"/>
      <c r="L1617" s="31"/>
      <c r="M1617" s="31"/>
      <c r="N1617" s="31"/>
      <c r="O1617" s="31"/>
      <c r="P1617" s="31"/>
      <c r="Q1617" s="31"/>
      <c r="S1617" s="31"/>
      <c r="T1617" s="31"/>
      <c r="U1617" s="31"/>
      <c r="V1617" s="31"/>
      <c r="W1617" s="31"/>
      <c r="X1617" s="31"/>
      <c r="Y1617" s="31"/>
      <c r="Z1617" s="31"/>
      <c r="AA1617" s="31"/>
      <c r="AB1617" s="31"/>
      <c r="AC1617" s="31"/>
      <c r="AD1617" s="31"/>
      <c r="AE1617" s="31"/>
      <c r="AF1617" s="31"/>
      <c r="AG1617" s="31"/>
      <c r="AH1617" s="31"/>
      <c r="AI1617" s="31"/>
    </row>
    <row r="1618" spans="1:35">
      <c r="A1618" s="31"/>
      <c r="B1618" s="31"/>
      <c r="C1618" s="31"/>
      <c r="D1618" s="31"/>
      <c r="E1618" s="31"/>
      <c r="F1618" s="31"/>
      <c r="G1618" s="31"/>
      <c r="H1618" s="31"/>
      <c r="I1618" s="97"/>
      <c r="J1618" s="31"/>
      <c r="K1618" s="31"/>
      <c r="L1618" s="31"/>
      <c r="M1618" s="31"/>
      <c r="N1618" s="31"/>
      <c r="O1618" s="31"/>
      <c r="P1618" s="31"/>
      <c r="Q1618" s="31"/>
      <c r="S1618" s="31"/>
      <c r="T1618" s="31"/>
      <c r="U1618" s="31"/>
      <c r="V1618" s="31"/>
      <c r="W1618" s="31"/>
      <c r="X1618" s="31"/>
      <c r="Y1618" s="31"/>
      <c r="Z1618" s="31"/>
      <c r="AA1618" s="31"/>
      <c r="AB1618" s="31"/>
      <c r="AC1618" s="31"/>
      <c r="AD1618" s="31"/>
      <c r="AE1618" s="31"/>
      <c r="AF1618" s="31"/>
      <c r="AG1618" s="31"/>
      <c r="AH1618" s="31"/>
      <c r="AI1618" s="31"/>
    </row>
    <row r="1619" spans="1:35">
      <c r="A1619" s="31"/>
      <c r="B1619" s="31"/>
      <c r="C1619" s="31"/>
      <c r="D1619" s="31"/>
      <c r="E1619" s="31"/>
      <c r="F1619" s="31"/>
      <c r="G1619" s="31"/>
      <c r="H1619" s="31"/>
      <c r="I1619" s="97"/>
      <c r="J1619" s="31"/>
      <c r="K1619" s="31"/>
      <c r="L1619" s="31"/>
      <c r="M1619" s="31"/>
      <c r="N1619" s="31"/>
      <c r="O1619" s="31"/>
      <c r="P1619" s="31"/>
      <c r="Q1619" s="31"/>
      <c r="S1619" s="31"/>
      <c r="T1619" s="31"/>
      <c r="U1619" s="31"/>
      <c r="V1619" s="31"/>
      <c r="W1619" s="31"/>
      <c r="X1619" s="31"/>
      <c r="Y1619" s="31"/>
      <c r="Z1619" s="31"/>
      <c r="AA1619" s="31"/>
      <c r="AB1619" s="31"/>
      <c r="AC1619" s="31"/>
      <c r="AD1619" s="31"/>
      <c r="AE1619" s="31"/>
      <c r="AF1619" s="31"/>
      <c r="AG1619" s="31"/>
      <c r="AH1619" s="31"/>
      <c r="AI1619" s="31"/>
    </row>
    <row r="1620" spans="1:35">
      <c r="A1620" s="31"/>
      <c r="B1620" s="31"/>
      <c r="C1620" s="31"/>
      <c r="D1620" s="31"/>
      <c r="E1620" s="31"/>
      <c r="F1620" s="31"/>
      <c r="G1620" s="31"/>
      <c r="H1620" s="31"/>
      <c r="I1620" s="97"/>
      <c r="J1620" s="31"/>
      <c r="K1620" s="31"/>
      <c r="L1620" s="31"/>
      <c r="M1620" s="31"/>
      <c r="N1620" s="31"/>
      <c r="O1620" s="31"/>
      <c r="P1620" s="31"/>
      <c r="Q1620" s="31"/>
      <c r="S1620" s="31"/>
      <c r="T1620" s="31"/>
      <c r="U1620" s="31"/>
      <c r="V1620" s="31"/>
      <c r="W1620" s="31"/>
      <c r="X1620" s="31"/>
      <c r="Y1620" s="31"/>
      <c r="Z1620" s="31"/>
      <c r="AA1620" s="31"/>
      <c r="AB1620" s="31"/>
      <c r="AC1620" s="31"/>
      <c r="AD1620" s="31"/>
      <c r="AE1620" s="31"/>
      <c r="AF1620" s="31"/>
      <c r="AG1620" s="31"/>
      <c r="AH1620" s="31"/>
      <c r="AI1620" s="31"/>
    </row>
    <row r="1621" spans="1:35">
      <c r="A1621" s="31"/>
      <c r="B1621" s="31"/>
      <c r="C1621" s="31"/>
      <c r="D1621" s="31"/>
      <c r="E1621" s="31"/>
      <c r="F1621" s="31"/>
      <c r="G1621" s="31"/>
      <c r="H1621" s="31"/>
      <c r="I1621" s="97"/>
      <c r="J1621" s="31"/>
      <c r="K1621" s="31"/>
      <c r="L1621" s="31"/>
      <c r="M1621" s="31"/>
      <c r="N1621" s="31"/>
      <c r="O1621" s="31"/>
      <c r="P1621" s="31"/>
      <c r="Q1621" s="31"/>
      <c r="S1621" s="31"/>
      <c r="T1621" s="31"/>
      <c r="U1621" s="31"/>
      <c r="V1621" s="31"/>
      <c r="W1621" s="31"/>
      <c r="X1621" s="31"/>
      <c r="Y1621" s="31"/>
      <c r="Z1621" s="31"/>
      <c r="AA1621" s="31"/>
      <c r="AB1621" s="31"/>
      <c r="AC1621" s="31"/>
      <c r="AD1621" s="31"/>
      <c r="AE1621" s="31"/>
      <c r="AF1621" s="31"/>
      <c r="AG1621" s="31"/>
      <c r="AH1621" s="31"/>
      <c r="AI1621" s="31"/>
    </row>
    <row r="1622" spans="1:35">
      <c r="A1622" s="31"/>
      <c r="B1622" s="31"/>
      <c r="C1622" s="31"/>
      <c r="D1622" s="31"/>
      <c r="E1622" s="31"/>
      <c r="F1622" s="31"/>
      <c r="G1622" s="31"/>
      <c r="H1622" s="31"/>
      <c r="I1622" s="97"/>
      <c r="J1622" s="31"/>
      <c r="K1622" s="31"/>
      <c r="L1622" s="31"/>
      <c r="M1622" s="31"/>
      <c r="N1622" s="31"/>
      <c r="O1622" s="31"/>
      <c r="P1622" s="31"/>
      <c r="Q1622" s="31"/>
      <c r="S1622" s="31"/>
      <c r="T1622" s="31"/>
      <c r="U1622" s="31"/>
      <c r="V1622" s="31"/>
      <c r="W1622" s="31"/>
      <c r="X1622" s="31"/>
      <c r="Y1622" s="31"/>
      <c r="Z1622" s="31"/>
      <c r="AA1622" s="31"/>
      <c r="AB1622" s="31"/>
      <c r="AC1622" s="31"/>
      <c r="AD1622" s="31"/>
      <c r="AE1622" s="31"/>
      <c r="AF1622" s="31"/>
      <c r="AG1622" s="31"/>
      <c r="AH1622" s="31"/>
      <c r="AI1622" s="31"/>
    </row>
    <row r="1623" spans="1:35">
      <c r="A1623" s="31"/>
      <c r="B1623" s="31"/>
      <c r="C1623" s="31"/>
      <c r="D1623" s="31"/>
      <c r="E1623" s="31"/>
      <c r="F1623" s="31"/>
      <c r="G1623" s="31"/>
      <c r="H1623" s="31"/>
      <c r="I1623" s="97"/>
      <c r="J1623" s="31"/>
      <c r="K1623" s="31"/>
      <c r="L1623" s="31"/>
      <c r="M1623" s="31"/>
      <c r="N1623" s="31"/>
      <c r="O1623" s="31"/>
      <c r="P1623" s="31"/>
      <c r="Q1623" s="31"/>
      <c r="S1623" s="31"/>
      <c r="T1623" s="31"/>
      <c r="U1623" s="31"/>
      <c r="V1623" s="31"/>
      <c r="W1623" s="31"/>
      <c r="X1623" s="31"/>
      <c r="Y1623" s="31"/>
      <c r="Z1623" s="31"/>
      <c r="AA1623" s="31"/>
      <c r="AB1623" s="31"/>
      <c r="AC1623" s="31"/>
      <c r="AD1623" s="31"/>
      <c r="AE1623" s="31"/>
      <c r="AF1623" s="31"/>
      <c r="AG1623" s="31"/>
      <c r="AH1623" s="31"/>
      <c r="AI1623" s="31"/>
    </row>
    <row r="1624" spans="1:35">
      <c r="A1624" s="31"/>
      <c r="B1624" s="31"/>
      <c r="C1624" s="31"/>
      <c r="D1624" s="31"/>
      <c r="E1624" s="31"/>
      <c r="F1624" s="31"/>
      <c r="G1624" s="31"/>
      <c r="H1624" s="31"/>
      <c r="I1624" s="97"/>
      <c r="J1624" s="31"/>
      <c r="K1624" s="31"/>
      <c r="L1624" s="31"/>
      <c r="M1624" s="31"/>
      <c r="N1624" s="31"/>
      <c r="O1624" s="31"/>
      <c r="P1624" s="31"/>
      <c r="Q1624" s="31"/>
      <c r="S1624" s="31"/>
      <c r="T1624" s="31"/>
      <c r="U1624" s="31"/>
      <c r="V1624" s="31"/>
      <c r="W1624" s="31"/>
      <c r="X1624" s="31"/>
      <c r="Y1624" s="31"/>
      <c r="Z1624" s="31"/>
      <c r="AA1624" s="31"/>
      <c r="AB1624" s="31"/>
      <c r="AC1624" s="31"/>
      <c r="AD1624" s="31"/>
      <c r="AE1624" s="31"/>
      <c r="AF1624" s="31"/>
      <c r="AG1624" s="31"/>
      <c r="AH1624" s="31"/>
      <c r="AI1624" s="31"/>
    </row>
    <row r="1625" spans="1:35">
      <c r="A1625" s="31"/>
      <c r="B1625" s="31"/>
      <c r="C1625" s="31"/>
      <c r="D1625" s="31"/>
      <c r="E1625" s="31"/>
      <c r="F1625" s="31"/>
      <c r="G1625" s="31"/>
      <c r="H1625" s="31"/>
      <c r="I1625" s="97"/>
      <c r="J1625" s="31"/>
      <c r="K1625" s="31"/>
      <c r="L1625" s="31"/>
      <c r="M1625" s="31"/>
      <c r="N1625" s="31"/>
      <c r="O1625" s="31"/>
      <c r="P1625" s="31"/>
      <c r="Q1625" s="31"/>
      <c r="S1625" s="31"/>
      <c r="T1625" s="31"/>
      <c r="U1625" s="31"/>
      <c r="V1625" s="31"/>
      <c r="W1625" s="31"/>
      <c r="X1625" s="31"/>
      <c r="Y1625" s="31"/>
      <c r="Z1625" s="31"/>
      <c r="AA1625" s="31"/>
      <c r="AB1625" s="31"/>
      <c r="AC1625" s="31"/>
      <c r="AD1625" s="31"/>
      <c r="AE1625" s="31"/>
      <c r="AF1625" s="31"/>
      <c r="AG1625" s="31"/>
      <c r="AH1625" s="31"/>
      <c r="AI1625" s="31"/>
    </row>
    <row r="1626" spans="1:35">
      <c r="A1626" s="31"/>
      <c r="B1626" s="31"/>
      <c r="C1626" s="31"/>
      <c r="D1626" s="31"/>
      <c r="E1626" s="31"/>
      <c r="F1626" s="31"/>
      <c r="G1626" s="31"/>
      <c r="H1626" s="31"/>
      <c r="I1626" s="97"/>
      <c r="J1626" s="31"/>
      <c r="K1626" s="31"/>
      <c r="L1626" s="31"/>
      <c r="M1626" s="31"/>
      <c r="N1626" s="31"/>
      <c r="O1626" s="31"/>
      <c r="P1626" s="31"/>
      <c r="Q1626" s="31"/>
      <c r="S1626" s="31"/>
      <c r="T1626" s="31"/>
      <c r="U1626" s="31"/>
      <c r="V1626" s="31"/>
      <c r="W1626" s="31"/>
      <c r="X1626" s="31"/>
      <c r="Y1626" s="31"/>
      <c r="Z1626" s="31"/>
      <c r="AA1626" s="31"/>
      <c r="AB1626" s="31"/>
      <c r="AC1626" s="31"/>
      <c r="AD1626" s="31"/>
      <c r="AE1626" s="31"/>
      <c r="AF1626" s="31"/>
      <c r="AG1626" s="31"/>
      <c r="AH1626" s="31"/>
      <c r="AI1626" s="31"/>
    </row>
    <row r="1627" spans="1:35">
      <c r="A1627" s="31"/>
      <c r="B1627" s="31"/>
      <c r="C1627" s="31"/>
      <c r="D1627" s="31"/>
      <c r="E1627" s="31"/>
      <c r="F1627" s="31"/>
      <c r="G1627" s="31"/>
      <c r="H1627" s="31"/>
      <c r="I1627" s="97"/>
      <c r="J1627" s="31"/>
      <c r="K1627" s="31"/>
      <c r="L1627" s="31"/>
      <c r="M1627" s="31"/>
      <c r="N1627" s="31"/>
      <c r="O1627" s="31"/>
      <c r="P1627" s="31"/>
      <c r="Q1627" s="31"/>
      <c r="S1627" s="31"/>
      <c r="T1627" s="31"/>
      <c r="U1627" s="31"/>
      <c r="V1627" s="31"/>
      <c r="W1627" s="31"/>
      <c r="X1627" s="31"/>
      <c r="Y1627" s="31"/>
      <c r="Z1627" s="31"/>
      <c r="AA1627" s="31"/>
      <c r="AB1627" s="31"/>
      <c r="AC1627" s="31"/>
      <c r="AD1627" s="31"/>
      <c r="AE1627" s="31"/>
      <c r="AF1627" s="31"/>
      <c r="AG1627" s="31"/>
      <c r="AH1627" s="31"/>
      <c r="AI1627" s="31"/>
    </row>
    <row r="1628" spans="1:35">
      <c r="A1628" s="31"/>
      <c r="B1628" s="31"/>
      <c r="C1628" s="31"/>
      <c r="D1628" s="31"/>
      <c r="E1628" s="31"/>
      <c r="F1628" s="31"/>
      <c r="G1628" s="31"/>
      <c r="H1628" s="31"/>
      <c r="I1628" s="97"/>
      <c r="J1628" s="31"/>
      <c r="K1628" s="31"/>
      <c r="L1628" s="31"/>
      <c r="M1628" s="31"/>
      <c r="N1628" s="31"/>
      <c r="O1628" s="31"/>
      <c r="P1628" s="31"/>
      <c r="Q1628" s="31"/>
      <c r="S1628" s="31"/>
      <c r="T1628" s="31"/>
      <c r="U1628" s="31"/>
      <c r="V1628" s="31"/>
      <c r="W1628" s="31"/>
      <c r="X1628" s="31"/>
      <c r="Y1628" s="31"/>
      <c r="Z1628" s="31"/>
      <c r="AA1628" s="31"/>
      <c r="AB1628" s="31"/>
      <c r="AC1628" s="31"/>
      <c r="AD1628" s="31"/>
      <c r="AE1628" s="31"/>
      <c r="AF1628" s="31"/>
      <c r="AG1628" s="31"/>
      <c r="AH1628" s="31"/>
      <c r="AI1628" s="31"/>
    </row>
    <row r="1629" spans="1:35">
      <c r="A1629" s="31"/>
      <c r="B1629" s="31"/>
      <c r="C1629" s="31"/>
      <c r="D1629" s="31"/>
      <c r="E1629" s="31"/>
      <c r="F1629" s="31"/>
      <c r="G1629" s="31"/>
      <c r="H1629" s="31"/>
      <c r="I1629" s="97"/>
      <c r="J1629" s="31"/>
      <c r="K1629" s="31"/>
      <c r="L1629" s="31"/>
      <c r="M1629" s="31"/>
      <c r="N1629" s="31"/>
      <c r="O1629" s="31"/>
      <c r="P1629" s="31"/>
      <c r="Q1629" s="31"/>
      <c r="S1629" s="31"/>
      <c r="T1629" s="31"/>
      <c r="U1629" s="31"/>
      <c r="V1629" s="31"/>
      <c r="W1629" s="31"/>
      <c r="X1629" s="31"/>
      <c r="Y1629" s="31"/>
      <c r="Z1629" s="31"/>
      <c r="AA1629" s="31"/>
      <c r="AB1629" s="31"/>
      <c r="AC1629" s="31"/>
      <c r="AD1629" s="31"/>
      <c r="AE1629" s="31"/>
      <c r="AF1629" s="31"/>
      <c r="AG1629" s="31"/>
      <c r="AH1629" s="31"/>
      <c r="AI1629" s="31"/>
    </row>
    <row r="1630" spans="1:35">
      <c r="A1630" s="31"/>
      <c r="B1630" s="31"/>
      <c r="C1630" s="31"/>
      <c r="D1630" s="31"/>
      <c r="E1630" s="31"/>
      <c r="F1630" s="31"/>
      <c r="G1630" s="31"/>
      <c r="H1630" s="31"/>
      <c r="I1630" s="97"/>
      <c r="J1630" s="31"/>
      <c r="K1630" s="31"/>
      <c r="L1630" s="31"/>
      <c r="M1630" s="31"/>
      <c r="N1630" s="31"/>
      <c r="O1630" s="31"/>
      <c r="P1630" s="31"/>
      <c r="Q1630" s="31"/>
      <c r="S1630" s="31"/>
      <c r="T1630" s="31"/>
      <c r="U1630" s="31"/>
      <c r="V1630" s="31"/>
      <c r="W1630" s="31"/>
      <c r="X1630" s="31"/>
      <c r="Y1630" s="31"/>
      <c r="Z1630" s="31"/>
      <c r="AA1630" s="31"/>
      <c r="AB1630" s="31"/>
      <c r="AC1630" s="31"/>
      <c r="AD1630" s="31"/>
      <c r="AE1630" s="31"/>
      <c r="AF1630" s="31"/>
      <c r="AG1630" s="31"/>
      <c r="AH1630" s="31"/>
      <c r="AI1630" s="31"/>
    </row>
    <row r="1631" spans="1:35">
      <c r="A1631" s="31"/>
      <c r="B1631" s="31"/>
      <c r="C1631" s="31"/>
      <c r="D1631" s="31"/>
      <c r="E1631" s="31"/>
      <c r="F1631" s="31"/>
      <c r="G1631" s="31"/>
      <c r="H1631" s="31"/>
      <c r="I1631" s="97"/>
      <c r="J1631" s="31"/>
      <c r="K1631" s="31"/>
      <c r="L1631" s="31"/>
      <c r="M1631" s="31"/>
      <c r="N1631" s="31"/>
      <c r="O1631" s="31"/>
      <c r="P1631" s="31"/>
      <c r="Q1631" s="31"/>
      <c r="S1631" s="31"/>
      <c r="T1631" s="31"/>
      <c r="U1631" s="31"/>
      <c r="V1631" s="31"/>
      <c r="W1631" s="31"/>
      <c r="X1631" s="31"/>
      <c r="Y1631" s="31"/>
      <c r="Z1631" s="31"/>
      <c r="AA1631" s="31"/>
      <c r="AB1631" s="31"/>
      <c r="AC1631" s="31"/>
      <c r="AD1631" s="31"/>
      <c r="AE1631" s="31"/>
      <c r="AF1631" s="31"/>
      <c r="AG1631" s="31"/>
      <c r="AH1631" s="31"/>
      <c r="AI1631" s="31"/>
    </row>
    <row r="1632" spans="1:35">
      <c r="A1632" s="31"/>
      <c r="B1632" s="31"/>
      <c r="C1632" s="31"/>
      <c r="D1632" s="31"/>
      <c r="E1632" s="31"/>
      <c r="F1632" s="31"/>
      <c r="G1632" s="31"/>
      <c r="H1632" s="31"/>
      <c r="I1632" s="97"/>
      <c r="J1632" s="31"/>
      <c r="K1632" s="31"/>
      <c r="L1632" s="31"/>
      <c r="M1632" s="31"/>
      <c r="N1632" s="31"/>
      <c r="O1632" s="31"/>
      <c r="P1632" s="31"/>
      <c r="Q1632" s="31"/>
      <c r="S1632" s="31"/>
      <c r="T1632" s="31"/>
      <c r="U1632" s="31"/>
      <c r="V1632" s="31"/>
      <c r="W1632" s="31"/>
      <c r="X1632" s="31"/>
      <c r="Y1632" s="31"/>
      <c r="Z1632" s="31"/>
      <c r="AA1632" s="31"/>
      <c r="AB1632" s="31"/>
      <c r="AC1632" s="31"/>
      <c r="AD1632" s="31"/>
      <c r="AE1632" s="31"/>
      <c r="AF1632" s="31"/>
      <c r="AG1632" s="31"/>
      <c r="AH1632" s="31"/>
      <c r="AI1632" s="31"/>
    </row>
    <row r="1633" spans="1:35">
      <c r="A1633" s="31"/>
      <c r="B1633" s="31"/>
      <c r="C1633" s="31"/>
      <c r="D1633" s="31"/>
      <c r="E1633" s="31"/>
      <c r="F1633" s="31"/>
      <c r="G1633" s="31"/>
      <c r="H1633" s="31"/>
      <c r="I1633" s="97"/>
      <c r="J1633" s="31"/>
      <c r="K1633" s="31"/>
      <c r="L1633" s="31"/>
      <c r="M1633" s="31"/>
      <c r="N1633" s="31"/>
      <c r="O1633" s="31"/>
      <c r="P1633" s="31"/>
      <c r="Q1633" s="31"/>
      <c r="S1633" s="31"/>
      <c r="T1633" s="31"/>
      <c r="U1633" s="31"/>
      <c r="V1633" s="31"/>
      <c r="W1633" s="31"/>
      <c r="X1633" s="31"/>
      <c r="Y1633" s="31"/>
      <c r="Z1633" s="31"/>
      <c r="AA1633" s="31"/>
      <c r="AB1633" s="31"/>
      <c r="AC1633" s="31"/>
      <c r="AD1633" s="31"/>
      <c r="AE1633" s="31"/>
      <c r="AF1633" s="31"/>
      <c r="AG1633" s="31"/>
      <c r="AH1633" s="31"/>
      <c r="AI1633" s="31"/>
    </row>
    <row r="1634" spans="1:35">
      <c r="A1634" s="31"/>
      <c r="B1634" s="31"/>
      <c r="C1634" s="31"/>
      <c r="D1634" s="31"/>
      <c r="E1634" s="31"/>
      <c r="F1634" s="31"/>
      <c r="G1634" s="31"/>
      <c r="H1634" s="31"/>
      <c r="I1634" s="97"/>
      <c r="J1634" s="31"/>
      <c r="K1634" s="31"/>
      <c r="L1634" s="31"/>
      <c r="M1634" s="31"/>
      <c r="N1634" s="31"/>
      <c r="O1634" s="31"/>
      <c r="P1634" s="31"/>
      <c r="Q1634" s="31"/>
      <c r="S1634" s="31"/>
      <c r="T1634" s="31"/>
      <c r="U1634" s="31"/>
      <c r="V1634" s="31"/>
      <c r="W1634" s="31"/>
      <c r="X1634" s="31"/>
      <c r="Y1634" s="31"/>
      <c r="Z1634" s="31"/>
      <c r="AA1634" s="31"/>
      <c r="AB1634" s="31"/>
      <c r="AC1634" s="31"/>
      <c r="AD1634" s="31"/>
      <c r="AE1634" s="31"/>
      <c r="AF1634" s="31"/>
      <c r="AG1634" s="31"/>
      <c r="AH1634" s="31"/>
      <c r="AI1634" s="31"/>
    </row>
    <row r="1635" spans="1:35">
      <c r="A1635" s="31"/>
      <c r="B1635" s="31"/>
      <c r="C1635" s="31"/>
      <c r="D1635" s="31"/>
      <c r="E1635" s="31"/>
      <c r="F1635" s="31"/>
      <c r="G1635" s="31"/>
      <c r="H1635" s="31"/>
      <c r="I1635" s="97"/>
      <c r="J1635" s="31"/>
      <c r="K1635" s="31"/>
      <c r="L1635" s="31"/>
      <c r="M1635" s="31"/>
      <c r="N1635" s="31"/>
      <c r="O1635" s="31"/>
      <c r="P1635" s="31"/>
      <c r="Q1635" s="31"/>
      <c r="S1635" s="31"/>
      <c r="T1635" s="31"/>
      <c r="U1635" s="31"/>
      <c r="V1635" s="31"/>
      <c r="W1635" s="31"/>
      <c r="X1635" s="31"/>
      <c r="Y1635" s="31"/>
      <c r="Z1635" s="31"/>
      <c r="AA1635" s="31"/>
      <c r="AB1635" s="31"/>
      <c r="AC1635" s="31"/>
      <c r="AD1635" s="31"/>
      <c r="AE1635" s="31"/>
      <c r="AF1635" s="31"/>
      <c r="AG1635" s="31"/>
      <c r="AH1635" s="31"/>
      <c r="AI1635" s="31"/>
    </row>
    <row r="1636" spans="1:35">
      <c r="A1636" s="31"/>
      <c r="B1636" s="31"/>
      <c r="C1636" s="31"/>
      <c r="D1636" s="31"/>
      <c r="E1636" s="31"/>
      <c r="F1636" s="31"/>
      <c r="G1636" s="31"/>
      <c r="H1636" s="31"/>
      <c r="I1636" s="97"/>
      <c r="J1636" s="31"/>
      <c r="K1636" s="31"/>
      <c r="L1636" s="31"/>
      <c r="M1636" s="31"/>
      <c r="N1636" s="31"/>
      <c r="O1636" s="31"/>
      <c r="P1636" s="31"/>
      <c r="Q1636" s="31"/>
      <c r="S1636" s="31"/>
      <c r="T1636" s="31"/>
      <c r="U1636" s="31"/>
      <c r="V1636" s="31"/>
      <c r="W1636" s="31"/>
      <c r="X1636" s="31"/>
      <c r="Y1636" s="31"/>
      <c r="Z1636" s="31"/>
      <c r="AA1636" s="31"/>
      <c r="AB1636" s="31"/>
      <c r="AC1636" s="31"/>
      <c r="AD1636" s="31"/>
      <c r="AE1636" s="31"/>
      <c r="AF1636" s="31"/>
      <c r="AG1636" s="31"/>
      <c r="AH1636" s="31"/>
      <c r="AI1636" s="31"/>
    </row>
    <row r="1637" spans="1:35">
      <c r="A1637" s="31"/>
      <c r="B1637" s="31"/>
      <c r="C1637" s="31"/>
      <c r="D1637" s="31"/>
      <c r="E1637" s="31"/>
      <c r="F1637" s="31"/>
      <c r="G1637" s="31"/>
      <c r="H1637" s="31"/>
      <c r="I1637" s="97"/>
      <c r="J1637" s="31"/>
      <c r="K1637" s="31"/>
      <c r="L1637" s="31"/>
      <c r="M1637" s="31"/>
      <c r="N1637" s="31"/>
      <c r="O1637" s="31"/>
      <c r="P1637" s="31"/>
      <c r="Q1637" s="31"/>
      <c r="S1637" s="31"/>
      <c r="T1637" s="31"/>
      <c r="U1637" s="31"/>
      <c r="V1637" s="31"/>
      <c r="W1637" s="31"/>
      <c r="X1637" s="31"/>
      <c r="Y1637" s="31"/>
      <c r="Z1637" s="31"/>
      <c r="AA1637" s="31"/>
      <c r="AB1637" s="31"/>
      <c r="AC1637" s="31"/>
      <c r="AD1637" s="31"/>
      <c r="AE1637" s="31"/>
      <c r="AF1637" s="31"/>
      <c r="AG1637" s="31"/>
      <c r="AH1637" s="31"/>
      <c r="AI1637" s="31"/>
    </row>
    <row r="1638" spans="1:35">
      <c r="A1638" s="31"/>
      <c r="B1638" s="31"/>
      <c r="C1638" s="31"/>
      <c r="D1638" s="31"/>
      <c r="E1638" s="31"/>
      <c r="F1638" s="31"/>
      <c r="G1638" s="31"/>
      <c r="H1638" s="31"/>
      <c r="I1638" s="97"/>
      <c r="J1638" s="31"/>
      <c r="K1638" s="31"/>
      <c r="L1638" s="31"/>
      <c r="M1638" s="31"/>
      <c r="N1638" s="31"/>
      <c r="O1638" s="31"/>
      <c r="P1638" s="31"/>
      <c r="Q1638" s="31"/>
      <c r="S1638" s="31"/>
      <c r="T1638" s="31"/>
      <c r="U1638" s="31"/>
      <c r="V1638" s="31"/>
      <c r="W1638" s="31"/>
      <c r="X1638" s="31"/>
      <c r="Y1638" s="31"/>
      <c r="Z1638" s="31"/>
      <c r="AA1638" s="31"/>
      <c r="AB1638" s="31"/>
      <c r="AC1638" s="31"/>
      <c r="AD1638" s="31"/>
      <c r="AE1638" s="31"/>
      <c r="AF1638" s="31"/>
      <c r="AG1638" s="31"/>
      <c r="AH1638" s="31"/>
      <c r="AI1638" s="31"/>
    </row>
    <row r="1639" spans="1:35">
      <c r="A1639" s="31"/>
      <c r="B1639" s="31"/>
      <c r="C1639" s="31"/>
      <c r="D1639" s="31"/>
      <c r="E1639" s="31"/>
      <c r="F1639" s="31"/>
      <c r="G1639" s="31"/>
      <c r="H1639" s="31"/>
      <c r="I1639" s="97"/>
      <c r="J1639" s="31"/>
      <c r="K1639" s="31"/>
      <c r="L1639" s="31"/>
      <c r="M1639" s="31"/>
      <c r="N1639" s="31"/>
      <c r="O1639" s="31"/>
      <c r="P1639" s="31"/>
      <c r="Q1639" s="31"/>
      <c r="S1639" s="31"/>
      <c r="T1639" s="31"/>
      <c r="U1639" s="31"/>
      <c r="V1639" s="31"/>
      <c r="W1639" s="31"/>
      <c r="X1639" s="31"/>
      <c r="Y1639" s="31"/>
      <c r="Z1639" s="31"/>
      <c r="AA1639" s="31"/>
      <c r="AB1639" s="31"/>
      <c r="AC1639" s="31"/>
      <c r="AD1639" s="31"/>
      <c r="AE1639" s="31"/>
      <c r="AF1639" s="31"/>
      <c r="AG1639" s="31"/>
      <c r="AH1639" s="31"/>
      <c r="AI1639" s="31"/>
    </row>
    <row r="1640" spans="1:35">
      <c r="A1640" s="31"/>
      <c r="B1640" s="31"/>
      <c r="C1640" s="31"/>
      <c r="D1640" s="31"/>
      <c r="E1640" s="31"/>
      <c r="F1640" s="31"/>
      <c r="G1640" s="31"/>
      <c r="H1640" s="31"/>
      <c r="I1640" s="97"/>
      <c r="J1640" s="31"/>
      <c r="K1640" s="31"/>
      <c r="L1640" s="31"/>
      <c r="M1640" s="31"/>
      <c r="N1640" s="31"/>
      <c r="O1640" s="31"/>
      <c r="P1640" s="31"/>
      <c r="Q1640" s="31"/>
      <c r="S1640" s="31"/>
      <c r="T1640" s="31"/>
      <c r="U1640" s="31"/>
      <c r="V1640" s="31"/>
      <c r="W1640" s="31"/>
      <c r="X1640" s="31"/>
      <c r="Y1640" s="31"/>
      <c r="Z1640" s="31"/>
      <c r="AA1640" s="31"/>
      <c r="AB1640" s="31"/>
      <c r="AC1640" s="31"/>
      <c r="AD1640" s="31"/>
      <c r="AE1640" s="31"/>
      <c r="AF1640" s="31"/>
      <c r="AG1640" s="31"/>
      <c r="AH1640" s="31"/>
      <c r="AI1640" s="31"/>
    </row>
    <row r="1641" spans="1:35">
      <c r="A1641" s="31"/>
      <c r="B1641" s="31"/>
      <c r="C1641" s="31"/>
      <c r="D1641" s="31"/>
      <c r="E1641" s="31"/>
      <c r="F1641" s="31"/>
      <c r="G1641" s="31"/>
      <c r="H1641" s="31"/>
      <c r="I1641" s="97"/>
      <c r="J1641" s="31"/>
      <c r="K1641" s="31"/>
      <c r="L1641" s="31"/>
      <c r="M1641" s="31"/>
      <c r="N1641" s="31"/>
      <c r="O1641" s="31"/>
      <c r="P1641" s="31"/>
      <c r="Q1641" s="31"/>
      <c r="S1641" s="31"/>
      <c r="T1641" s="31"/>
      <c r="U1641" s="31"/>
      <c r="V1641" s="31"/>
      <c r="W1641" s="31"/>
      <c r="X1641" s="31"/>
      <c r="Y1641" s="31"/>
      <c r="Z1641" s="31"/>
      <c r="AA1641" s="31"/>
      <c r="AB1641" s="31"/>
      <c r="AC1641" s="31"/>
      <c r="AD1641" s="31"/>
      <c r="AE1641" s="31"/>
      <c r="AF1641" s="31"/>
      <c r="AG1641" s="31"/>
      <c r="AH1641" s="31"/>
      <c r="AI1641" s="31"/>
    </row>
    <row r="1642" spans="1:35">
      <c r="A1642" s="31"/>
      <c r="B1642" s="31"/>
      <c r="C1642" s="31"/>
      <c r="D1642" s="31"/>
      <c r="E1642" s="31"/>
      <c r="F1642" s="31"/>
      <c r="G1642" s="31"/>
      <c r="H1642" s="31"/>
      <c r="I1642" s="97"/>
      <c r="J1642" s="31"/>
      <c r="K1642" s="31"/>
      <c r="L1642" s="31"/>
      <c r="M1642" s="31"/>
      <c r="N1642" s="31"/>
      <c r="O1642" s="31"/>
      <c r="P1642" s="31"/>
      <c r="Q1642" s="31"/>
      <c r="S1642" s="31"/>
      <c r="T1642" s="31"/>
      <c r="U1642" s="31"/>
      <c r="V1642" s="31"/>
      <c r="W1642" s="31"/>
      <c r="X1642" s="31"/>
      <c r="Y1642" s="31"/>
      <c r="Z1642" s="31"/>
      <c r="AA1642" s="31"/>
      <c r="AB1642" s="31"/>
      <c r="AC1642" s="31"/>
      <c r="AD1642" s="31"/>
      <c r="AE1642" s="31"/>
      <c r="AF1642" s="31"/>
      <c r="AG1642" s="31"/>
      <c r="AH1642" s="31"/>
      <c r="AI1642" s="31"/>
    </row>
    <row r="1643" spans="1:35">
      <c r="A1643" s="31"/>
      <c r="B1643" s="31"/>
      <c r="C1643" s="31"/>
      <c r="D1643" s="31"/>
      <c r="E1643" s="31"/>
      <c r="F1643" s="31"/>
      <c r="G1643" s="31"/>
      <c r="H1643" s="31"/>
      <c r="I1643" s="97"/>
      <c r="J1643" s="31"/>
      <c r="K1643" s="31"/>
      <c r="L1643" s="31"/>
      <c r="M1643" s="31"/>
      <c r="N1643" s="31"/>
      <c r="O1643" s="31"/>
      <c r="P1643" s="31"/>
      <c r="Q1643" s="31"/>
      <c r="S1643" s="31"/>
      <c r="T1643" s="31"/>
      <c r="U1643" s="31"/>
      <c r="V1643" s="31"/>
      <c r="W1643" s="31"/>
      <c r="X1643" s="31"/>
      <c r="Y1643" s="31"/>
      <c r="Z1643" s="31"/>
      <c r="AA1643" s="31"/>
      <c r="AB1643" s="31"/>
      <c r="AC1643" s="31"/>
      <c r="AD1643" s="31"/>
      <c r="AE1643" s="31"/>
      <c r="AF1643" s="31"/>
      <c r="AG1643" s="31"/>
      <c r="AH1643" s="31"/>
      <c r="AI1643" s="31"/>
    </row>
    <row r="1644" spans="1:35">
      <c r="A1644" s="31"/>
      <c r="B1644" s="31"/>
      <c r="C1644" s="31"/>
      <c r="D1644" s="31"/>
      <c r="E1644" s="31"/>
      <c r="F1644" s="31"/>
      <c r="G1644" s="31"/>
      <c r="H1644" s="31"/>
      <c r="I1644" s="97"/>
      <c r="J1644" s="31"/>
      <c r="K1644" s="31"/>
      <c r="L1644" s="31"/>
      <c r="M1644" s="31"/>
      <c r="N1644" s="31"/>
      <c r="O1644" s="31"/>
      <c r="P1644" s="31"/>
      <c r="Q1644" s="31"/>
      <c r="S1644" s="31"/>
      <c r="T1644" s="31"/>
      <c r="U1644" s="31"/>
      <c r="V1644" s="31"/>
      <c r="W1644" s="31"/>
      <c r="X1644" s="31"/>
      <c r="Y1644" s="31"/>
      <c r="Z1644" s="31"/>
      <c r="AA1644" s="31"/>
      <c r="AB1644" s="31"/>
      <c r="AC1644" s="31"/>
      <c r="AD1644" s="31"/>
      <c r="AE1644" s="31"/>
      <c r="AF1644" s="31"/>
      <c r="AG1644" s="31"/>
      <c r="AH1644" s="31"/>
      <c r="AI1644" s="31"/>
    </row>
    <row r="1645" spans="1:35">
      <c r="A1645" s="31"/>
      <c r="B1645" s="31"/>
      <c r="C1645" s="31"/>
      <c r="D1645" s="31"/>
      <c r="E1645" s="31"/>
      <c r="F1645" s="31"/>
      <c r="G1645" s="31"/>
      <c r="H1645" s="31"/>
      <c r="I1645" s="97"/>
      <c r="J1645" s="31"/>
      <c r="K1645" s="31"/>
      <c r="L1645" s="31"/>
      <c r="M1645" s="31"/>
      <c r="N1645" s="31"/>
      <c r="O1645" s="31"/>
      <c r="P1645" s="31"/>
      <c r="Q1645" s="31"/>
      <c r="S1645" s="31"/>
      <c r="T1645" s="31"/>
      <c r="U1645" s="31"/>
      <c r="V1645" s="31"/>
      <c r="W1645" s="31"/>
      <c r="X1645" s="31"/>
      <c r="Y1645" s="31"/>
      <c r="Z1645" s="31"/>
      <c r="AA1645" s="31"/>
      <c r="AB1645" s="31"/>
      <c r="AC1645" s="31"/>
      <c r="AD1645" s="31"/>
      <c r="AE1645" s="31"/>
      <c r="AF1645" s="31"/>
      <c r="AG1645" s="31"/>
      <c r="AH1645" s="31"/>
      <c r="AI1645" s="31"/>
    </row>
    <row r="1646" spans="1:35">
      <c r="A1646" s="31"/>
      <c r="B1646" s="31"/>
      <c r="C1646" s="31"/>
      <c r="D1646" s="31"/>
      <c r="E1646" s="31"/>
      <c r="F1646" s="31"/>
      <c r="G1646" s="31"/>
      <c r="H1646" s="31"/>
      <c r="I1646" s="97"/>
      <c r="J1646" s="31"/>
      <c r="K1646" s="31"/>
      <c r="L1646" s="31"/>
      <c r="M1646" s="31"/>
      <c r="N1646" s="31"/>
      <c r="O1646" s="31"/>
      <c r="P1646" s="31"/>
      <c r="Q1646" s="31"/>
      <c r="S1646" s="31"/>
      <c r="T1646" s="31"/>
      <c r="U1646" s="31"/>
      <c r="V1646" s="31"/>
      <c r="W1646" s="31"/>
      <c r="X1646" s="31"/>
      <c r="Y1646" s="31"/>
      <c r="Z1646" s="31"/>
      <c r="AA1646" s="31"/>
      <c r="AB1646" s="31"/>
      <c r="AC1646" s="31"/>
      <c r="AD1646" s="31"/>
      <c r="AE1646" s="31"/>
      <c r="AF1646" s="31"/>
      <c r="AG1646" s="31"/>
      <c r="AH1646" s="31"/>
      <c r="AI1646" s="31"/>
    </row>
    <row r="1647" spans="1:35">
      <c r="A1647" s="31"/>
      <c r="B1647" s="31"/>
      <c r="C1647" s="31"/>
      <c r="D1647" s="31"/>
      <c r="E1647" s="31"/>
      <c r="F1647" s="31"/>
      <c r="G1647" s="31"/>
      <c r="H1647" s="31"/>
      <c r="I1647" s="97"/>
      <c r="J1647" s="31"/>
      <c r="K1647" s="31"/>
      <c r="L1647" s="31"/>
      <c r="M1647" s="31"/>
      <c r="N1647" s="31"/>
      <c r="O1647" s="31"/>
      <c r="P1647" s="31"/>
      <c r="Q1647" s="31"/>
      <c r="S1647" s="31"/>
      <c r="T1647" s="31"/>
      <c r="U1647" s="31"/>
      <c r="V1647" s="31"/>
      <c r="W1647" s="31"/>
      <c r="X1647" s="31"/>
      <c r="Y1647" s="31"/>
      <c r="Z1647" s="31"/>
      <c r="AA1647" s="31"/>
      <c r="AB1647" s="31"/>
      <c r="AC1647" s="31"/>
      <c r="AD1647" s="31"/>
      <c r="AE1647" s="31"/>
      <c r="AF1647" s="31"/>
      <c r="AG1647" s="31"/>
      <c r="AH1647" s="31"/>
      <c r="AI1647" s="31"/>
    </row>
    <row r="1648" spans="1:35">
      <c r="A1648" s="31"/>
      <c r="B1648" s="31"/>
      <c r="C1648" s="31"/>
      <c r="D1648" s="31"/>
      <c r="E1648" s="31"/>
      <c r="F1648" s="31"/>
      <c r="G1648" s="31"/>
      <c r="H1648" s="31"/>
      <c r="I1648" s="97"/>
      <c r="J1648" s="31"/>
      <c r="K1648" s="31"/>
      <c r="L1648" s="31"/>
      <c r="M1648" s="31"/>
      <c r="N1648" s="31"/>
      <c r="O1648" s="31"/>
      <c r="P1648" s="31"/>
      <c r="Q1648" s="31"/>
      <c r="S1648" s="31"/>
      <c r="T1648" s="31"/>
      <c r="U1648" s="31"/>
      <c r="V1648" s="31"/>
      <c r="W1648" s="31"/>
      <c r="X1648" s="31"/>
      <c r="Y1648" s="31"/>
      <c r="Z1648" s="31"/>
      <c r="AA1648" s="31"/>
      <c r="AB1648" s="31"/>
      <c r="AC1648" s="31"/>
      <c r="AD1648" s="31"/>
      <c r="AE1648" s="31"/>
      <c r="AF1648" s="31"/>
      <c r="AG1648" s="31"/>
      <c r="AH1648" s="31"/>
      <c r="AI1648" s="31"/>
    </row>
    <row r="1649" spans="1:35">
      <c r="A1649" s="31"/>
      <c r="B1649" s="31"/>
      <c r="C1649" s="31"/>
      <c r="D1649" s="31"/>
      <c r="E1649" s="31"/>
      <c r="F1649" s="31"/>
      <c r="G1649" s="31"/>
      <c r="H1649" s="31"/>
      <c r="I1649" s="97"/>
      <c r="J1649" s="31"/>
      <c r="K1649" s="31"/>
      <c r="L1649" s="31"/>
      <c r="M1649" s="31"/>
      <c r="N1649" s="31"/>
      <c r="O1649" s="31"/>
      <c r="P1649" s="31"/>
      <c r="Q1649" s="31"/>
      <c r="S1649" s="31"/>
      <c r="T1649" s="31"/>
      <c r="U1649" s="31"/>
      <c r="V1649" s="31"/>
      <c r="W1649" s="31"/>
      <c r="X1649" s="31"/>
      <c r="Y1649" s="31"/>
      <c r="Z1649" s="31"/>
      <c r="AA1649" s="31"/>
      <c r="AB1649" s="31"/>
      <c r="AC1649" s="31"/>
      <c r="AD1649" s="31"/>
      <c r="AE1649" s="31"/>
      <c r="AF1649" s="31"/>
      <c r="AG1649" s="31"/>
      <c r="AH1649" s="31"/>
      <c r="AI1649" s="31"/>
    </row>
    <row r="1650" spans="1:35">
      <c r="A1650" s="31"/>
      <c r="B1650" s="31"/>
      <c r="C1650" s="31"/>
      <c r="D1650" s="31"/>
      <c r="E1650" s="31"/>
      <c r="F1650" s="31"/>
      <c r="G1650" s="31"/>
      <c r="H1650" s="31"/>
      <c r="I1650" s="97"/>
      <c r="J1650" s="31"/>
      <c r="K1650" s="31"/>
      <c r="L1650" s="31"/>
      <c r="M1650" s="31"/>
      <c r="N1650" s="31"/>
      <c r="O1650" s="31"/>
      <c r="P1650" s="31"/>
      <c r="Q1650" s="31"/>
      <c r="S1650" s="31"/>
      <c r="T1650" s="31"/>
      <c r="U1650" s="31"/>
      <c r="V1650" s="31"/>
      <c r="W1650" s="31"/>
      <c r="X1650" s="31"/>
      <c r="Y1650" s="31"/>
      <c r="Z1650" s="31"/>
      <c r="AA1650" s="31"/>
      <c r="AB1650" s="31"/>
      <c r="AC1650" s="31"/>
      <c r="AD1650" s="31"/>
      <c r="AE1650" s="31"/>
      <c r="AF1650" s="31"/>
      <c r="AG1650" s="31"/>
      <c r="AH1650" s="31"/>
      <c r="AI1650" s="31"/>
    </row>
    <row r="1651" spans="1:35">
      <c r="A1651" s="31"/>
      <c r="B1651" s="31"/>
      <c r="C1651" s="31"/>
      <c r="D1651" s="31"/>
      <c r="E1651" s="31"/>
      <c r="F1651" s="31"/>
      <c r="G1651" s="31"/>
      <c r="H1651" s="31"/>
      <c r="I1651" s="97"/>
      <c r="J1651" s="31"/>
      <c r="K1651" s="31"/>
      <c r="L1651" s="31"/>
      <c r="M1651" s="31"/>
      <c r="N1651" s="31"/>
      <c r="O1651" s="31"/>
      <c r="P1651" s="31"/>
      <c r="Q1651" s="31"/>
      <c r="S1651" s="31"/>
      <c r="T1651" s="31"/>
      <c r="U1651" s="31"/>
      <c r="V1651" s="31"/>
      <c r="W1651" s="31"/>
      <c r="X1651" s="31"/>
      <c r="Y1651" s="31"/>
      <c r="Z1651" s="31"/>
      <c r="AA1651" s="31"/>
      <c r="AB1651" s="31"/>
      <c r="AC1651" s="31"/>
      <c r="AD1651" s="31"/>
      <c r="AE1651" s="31"/>
      <c r="AF1651" s="31"/>
      <c r="AG1651" s="31"/>
      <c r="AH1651" s="31"/>
      <c r="AI1651" s="31"/>
    </row>
    <row r="1652" spans="1:35">
      <c r="A1652" s="31"/>
      <c r="B1652" s="31"/>
      <c r="C1652" s="31"/>
      <c r="D1652" s="31"/>
      <c r="E1652" s="31"/>
      <c r="F1652" s="31"/>
      <c r="G1652" s="31"/>
      <c r="H1652" s="31"/>
      <c r="I1652" s="97"/>
      <c r="J1652" s="31"/>
      <c r="K1652" s="31"/>
      <c r="L1652" s="31"/>
      <c r="M1652" s="31"/>
      <c r="N1652" s="31"/>
      <c r="O1652" s="31"/>
      <c r="P1652" s="31"/>
      <c r="Q1652" s="31"/>
      <c r="S1652" s="31"/>
      <c r="T1652" s="31"/>
      <c r="U1652" s="31"/>
      <c r="V1652" s="31"/>
      <c r="W1652" s="31"/>
      <c r="X1652" s="31"/>
      <c r="Y1652" s="31"/>
      <c r="Z1652" s="31"/>
      <c r="AA1652" s="31"/>
      <c r="AB1652" s="31"/>
      <c r="AC1652" s="31"/>
      <c r="AD1652" s="31"/>
      <c r="AE1652" s="31"/>
      <c r="AF1652" s="31"/>
      <c r="AG1652" s="31"/>
      <c r="AH1652" s="31"/>
      <c r="AI1652" s="31"/>
    </row>
    <row r="1653" spans="1:35">
      <c r="A1653" s="31"/>
      <c r="B1653" s="31"/>
      <c r="C1653" s="31"/>
      <c r="D1653" s="31"/>
      <c r="E1653" s="31"/>
      <c r="F1653" s="31"/>
      <c r="G1653" s="31"/>
      <c r="H1653" s="31"/>
      <c r="I1653" s="97"/>
      <c r="J1653" s="31"/>
      <c r="K1653" s="31"/>
      <c r="L1653" s="31"/>
      <c r="M1653" s="31"/>
      <c r="N1653" s="31"/>
      <c r="O1653" s="31"/>
      <c r="P1653" s="31"/>
      <c r="Q1653" s="31"/>
      <c r="S1653" s="31"/>
      <c r="T1653" s="31"/>
      <c r="U1653" s="31"/>
      <c r="V1653" s="31"/>
      <c r="W1653" s="31"/>
      <c r="X1653" s="31"/>
      <c r="Y1653" s="31"/>
      <c r="Z1653" s="31"/>
      <c r="AA1653" s="31"/>
      <c r="AB1653" s="31"/>
      <c r="AC1653" s="31"/>
      <c r="AD1653" s="31"/>
      <c r="AE1653" s="31"/>
      <c r="AF1653" s="31"/>
      <c r="AG1653" s="31"/>
      <c r="AH1653" s="31"/>
      <c r="AI1653" s="31"/>
    </row>
    <row r="1654" spans="1:35">
      <c r="A1654" s="31"/>
      <c r="B1654" s="31"/>
      <c r="C1654" s="31"/>
      <c r="D1654" s="31"/>
      <c r="E1654" s="31"/>
      <c r="F1654" s="31"/>
      <c r="G1654" s="31"/>
      <c r="H1654" s="31"/>
      <c r="I1654" s="97"/>
      <c r="J1654" s="31"/>
      <c r="K1654" s="31"/>
      <c r="L1654" s="31"/>
      <c r="M1654" s="31"/>
      <c r="N1654" s="31"/>
      <c r="O1654" s="31"/>
      <c r="P1654" s="31"/>
      <c r="Q1654" s="31"/>
      <c r="S1654" s="31"/>
      <c r="T1654" s="31"/>
      <c r="U1654" s="31"/>
      <c r="V1654" s="31"/>
      <c r="W1654" s="31"/>
      <c r="X1654" s="31"/>
      <c r="Y1654" s="31"/>
      <c r="Z1654" s="31"/>
      <c r="AA1654" s="31"/>
      <c r="AB1654" s="31"/>
      <c r="AC1654" s="31"/>
      <c r="AD1654" s="31"/>
      <c r="AE1654" s="31"/>
      <c r="AF1654" s="31"/>
      <c r="AG1654" s="31"/>
      <c r="AH1654" s="31"/>
      <c r="AI1654" s="31"/>
    </row>
    <row r="1655" spans="1:35">
      <c r="A1655" s="31"/>
      <c r="B1655" s="31"/>
      <c r="C1655" s="31"/>
      <c r="D1655" s="31"/>
      <c r="E1655" s="31"/>
      <c r="F1655" s="31"/>
      <c r="G1655" s="31"/>
      <c r="H1655" s="31"/>
      <c r="I1655" s="97"/>
      <c r="J1655" s="31"/>
      <c r="K1655" s="31"/>
      <c r="L1655" s="31"/>
      <c r="M1655" s="31"/>
      <c r="N1655" s="31"/>
      <c r="O1655" s="31"/>
      <c r="P1655" s="31"/>
      <c r="Q1655" s="31"/>
      <c r="S1655" s="31"/>
      <c r="T1655" s="31"/>
      <c r="U1655" s="31"/>
      <c r="V1655" s="31"/>
      <c r="W1655" s="31"/>
      <c r="X1655" s="31"/>
      <c r="Y1655" s="31"/>
      <c r="Z1655" s="31"/>
      <c r="AA1655" s="31"/>
      <c r="AB1655" s="31"/>
      <c r="AC1655" s="31"/>
      <c r="AD1655" s="31"/>
      <c r="AE1655" s="31"/>
      <c r="AF1655" s="31"/>
      <c r="AG1655" s="31"/>
      <c r="AH1655" s="31"/>
      <c r="AI1655" s="31"/>
    </row>
    <row r="1656" spans="1:35">
      <c r="A1656" s="31"/>
      <c r="B1656" s="31"/>
      <c r="C1656" s="31"/>
      <c r="D1656" s="31"/>
      <c r="E1656" s="31"/>
      <c r="F1656" s="31"/>
      <c r="G1656" s="31"/>
      <c r="H1656" s="31"/>
      <c r="I1656" s="97"/>
      <c r="J1656" s="31"/>
      <c r="K1656" s="31"/>
      <c r="L1656" s="31"/>
      <c r="M1656" s="31"/>
      <c r="N1656" s="31"/>
      <c r="O1656" s="31"/>
      <c r="P1656" s="31"/>
      <c r="Q1656" s="31"/>
      <c r="S1656" s="31"/>
      <c r="T1656" s="31"/>
      <c r="U1656" s="31"/>
      <c r="V1656" s="31"/>
      <c r="W1656" s="31"/>
      <c r="X1656" s="31"/>
      <c r="Y1656" s="31"/>
      <c r="Z1656" s="31"/>
      <c r="AA1656" s="31"/>
      <c r="AB1656" s="31"/>
      <c r="AC1656" s="31"/>
      <c r="AD1656" s="31"/>
      <c r="AE1656" s="31"/>
      <c r="AF1656" s="31"/>
      <c r="AG1656" s="31"/>
      <c r="AH1656" s="31"/>
      <c r="AI1656" s="31"/>
    </row>
    <row r="1657" spans="1:35">
      <c r="A1657" s="31"/>
      <c r="B1657" s="31"/>
      <c r="C1657" s="31"/>
      <c r="D1657" s="31"/>
      <c r="E1657" s="31"/>
      <c r="F1657" s="31"/>
      <c r="G1657" s="31"/>
      <c r="H1657" s="31"/>
      <c r="I1657" s="97"/>
      <c r="J1657" s="31"/>
      <c r="K1657" s="31"/>
      <c r="L1657" s="31"/>
      <c r="M1657" s="31"/>
      <c r="N1657" s="31"/>
      <c r="O1657" s="31"/>
      <c r="P1657" s="31"/>
      <c r="Q1657" s="31"/>
      <c r="S1657" s="31"/>
      <c r="T1657" s="31"/>
      <c r="U1657" s="31"/>
      <c r="V1657" s="31"/>
      <c r="W1657" s="31"/>
      <c r="X1657" s="31"/>
      <c r="Y1657" s="31"/>
      <c r="Z1657" s="31"/>
      <c r="AA1657" s="31"/>
      <c r="AB1657" s="31"/>
      <c r="AC1657" s="31"/>
      <c r="AD1657" s="31"/>
      <c r="AE1657" s="31"/>
      <c r="AF1657" s="31"/>
      <c r="AG1657" s="31"/>
      <c r="AH1657" s="31"/>
      <c r="AI1657" s="31"/>
    </row>
    <row r="1658" spans="1:35">
      <c r="A1658" s="31"/>
      <c r="B1658" s="31"/>
      <c r="C1658" s="31"/>
      <c r="D1658" s="31"/>
      <c r="E1658" s="31"/>
      <c r="F1658" s="31"/>
      <c r="G1658" s="31"/>
      <c r="H1658" s="31"/>
      <c r="I1658" s="97"/>
      <c r="J1658" s="31"/>
      <c r="K1658" s="31"/>
      <c r="L1658" s="31"/>
      <c r="M1658" s="31"/>
      <c r="N1658" s="31"/>
      <c r="O1658" s="31"/>
      <c r="P1658" s="31"/>
      <c r="Q1658" s="31"/>
      <c r="S1658" s="31"/>
      <c r="T1658" s="31"/>
      <c r="U1658" s="31"/>
      <c r="V1658" s="31"/>
      <c r="W1658" s="31"/>
      <c r="X1658" s="31"/>
      <c r="Y1658" s="31"/>
      <c r="Z1658" s="31"/>
      <c r="AA1658" s="31"/>
      <c r="AB1658" s="31"/>
      <c r="AC1658" s="31"/>
      <c r="AD1658" s="31"/>
      <c r="AE1658" s="31"/>
      <c r="AF1658" s="31"/>
      <c r="AG1658" s="31"/>
      <c r="AH1658" s="31"/>
      <c r="AI1658" s="31"/>
    </row>
    <row r="1659" spans="1:35">
      <c r="A1659" s="31"/>
      <c r="B1659" s="31"/>
      <c r="C1659" s="31"/>
      <c r="D1659" s="31"/>
      <c r="E1659" s="31"/>
      <c r="F1659" s="31"/>
      <c r="G1659" s="31"/>
      <c r="H1659" s="31"/>
      <c r="I1659" s="97"/>
      <c r="J1659" s="31"/>
      <c r="K1659" s="31"/>
      <c r="L1659" s="31"/>
      <c r="M1659" s="31"/>
      <c r="N1659" s="31"/>
      <c r="O1659" s="31"/>
      <c r="P1659" s="31"/>
      <c r="Q1659" s="31"/>
      <c r="S1659" s="31"/>
      <c r="T1659" s="31"/>
      <c r="U1659" s="31"/>
      <c r="V1659" s="31"/>
      <c r="W1659" s="31"/>
      <c r="X1659" s="31"/>
      <c r="Y1659" s="31"/>
      <c r="Z1659" s="31"/>
      <c r="AA1659" s="31"/>
      <c r="AB1659" s="31"/>
      <c r="AC1659" s="31"/>
      <c r="AD1659" s="31"/>
      <c r="AE1659" s="31"/>
      <c r="AF1659" s="31"/>
      <c r="AG1659" s="31"/>
      <c r="AH1659" s="31"/>
      <c r="AI1659" s="31"/>
    </row>
    <row r="1660" spans="1:35">
      <c r="A1660" s="31"/>
      <c r="B1660" s="31"/>
      <c r="C1660" s="31"/>
      <c r="D1660" s="31"/>
      <c r="E1660" s="31"/>
      <c r="F1660" s="31"/>
      <c r="G1660" s="31"/>
      <c r="H1660" s="31"/>
      <c r="I1660" s="97"/>
      <c r="J1660" s="31"/>
      <c r="K1660" s="31"/>
      <c r="L1660" s="31"/>
      <c r="M1660" s="31"/>
      <c r="N1660" s="31"/>
      <c r="O1660" s="31"/>
      <c r="P1660" s="31"/>
      <c r="Q1660" s="31"/>
      <c r="S1660" s="31"/>
      <c r="T1660" s="31"/>
      <c r="U1660" s="31"/>
      <c r="V1660" s="31"/>
      <c r="W1660" s="31"/>
      <c r="X1660" s="31"/>
      <c r="Y1660" s="31"/>
      <c r="Z1660" s="31"/>
      <c r="AA1660" s="31"/>
      <c r="AB1660" s="31"/>
      <c r="AC1660" s="31"/>
      <c r="AD1660" s="31"/>
      <c r="AE1660" s="31"/>
      <c r="AF1660" s="31"/>
      <c r="AG1660" s="31"/>
      <c r="AH1660" s="31"/>
      <c r="AI1660" s="31"/>
    </row>
    <row r="1661" spans="1:35">
      <c r="A1661" s="31"/>
      <c r="B1661" s="31"/>
      <c r="C1661" s="31"/>
      <c r="D1661" s="31"/>
      <c r="E1661" s="31"/>
      <c r="F1661" s="31"/>
      <c r="G1661" s="31"/>
      <c r="H1661" s="31"/>
      <c r="I1661" s="97"/>
      <c r="J1661" s="31"/>
      <c r="K1661" s="31"/>
      <c r="L1661" s="31"/>
      <c r="M1661" s="31"/>
      <c r="N1661" s="31"/>
      <c r="O1661" s="31"/>
      <c r="P1661" s="31"/>
      <c r="Q1661" s="31"/>
      <c r="S1661" s="31"/>
      <c r="T1661" s="31"/>
      <c r="U1661" s="31"/>
      <c r="V1661" s="31"/>
      <c r="W1661" s="31"/>
      <c r="X1661" s="31"/>
      <c r="Y1661" s="31"/>
      <c r="Z1661" s="31"/>
      <c r="AA1661" s="31"/>
      <c r="AB1661" s="31"/>
      <c r="AC1661" s="31"/>
      <c r="AD1661" s="31"/>
      <c r="AE1661" s="31"/>
      <c r="AF1661" s="31"/>
      <c r="AG1661" s="31"/>
      <c r="AH1661" s="31"/>
      <c r="AI1661" s="31"/>
    </row>
    <row r="1662" spans="1:35">
      <c r="A1662" s="31"/>
      <c r="B1662" s="31"/>
      <c r="C1662" s="31"/>
      <c r="D1662" s="31"/>
      <c r="E1662" s="31"/>
      <c r="F1662" s="31"/>
      <c r="G1662" s="31"/>
      <c r="H1662" s="31"/>
      <c r="I1662" s="97"/>
      <c r="J1662" s="31"/>
      <c r="K1662" s="31"/>
      <c r="L1662" s="31"/>
      <c r="M1662" s="31"/>
      <c r="N1662" s="31"/>
      <c r="O1662" s="31"/>
      <c r="P1662" s="31"/>
      <c r="Q1662" s="31"/>
      <c r="S1662" s="31"/>
      <c r="T1662" s="31"/>
      <c r="U1662" s="31"/>
      <c r="V1662" s="31"/>
      <c r="W1662" s="31"/>
      <c r="X1662" s="31"/>
      <c r="Y1662" s="31"/>
      <c r="Z1662" s="31"/>
      <c r="AA1662" s="31"/>
      <c r="AB1662" s="31"/>
      <c r="AC1662" s="31"/>
      <c r="AD1662" s="31"/>
      <c r="AE1662" s="31"/>
      <c r="AF1662" s="31"/>
      <c r="AG1662" s="31"/>
      <c r="AH1662" s="31"/>
      <c r="AI1662" s="31"/>
    </row>
    <row r="1663" spans="1:35">
      <c r="A1663" s="31"/>
      <c r="B1663" s="31"/>
      <c r="C1663" s="31"/>
      <c r="D1663" s="31"/>
      <c r="E1663" s="31"/>
      <c r="F1663" s="31"/>
      <c r="G1663" s="31"/>
      <c r="H1663" s="31"/>
      <c r="I1663" s="97"/>
      <c r="J1663" s="31"/>
      <c r="K1663" s="31"/>
      <c r="L1663" s="31"/>
      <c r="M1663" s="31"/>
      <c r="N1663" s="31"/>
      <c r="O1663" s="31"/>
      <c r="P1663" s="31"/>
      <c r="Q1663" s="31"/>
      <c r="S1663" s="31"/>
      <c r="T1663" s="31"/>
      <c r="U1663" s="31"/>
      <c r="V1663" s="31"/>
      <c r="W1663" s="31"/>
      <c r="X1663" s="31"/>
      <c r="Y1663" s="31"/>
      <c r="Z1663" s="31"/>
      <c r="AA1663" s="31"/>
      <c r="AB1663" s="31"/>
      <c r="AC1663" s="31"/>
      <c r="AD1663" s="31"/>
      <c r="AE1663" s="31"/>
      <c r="AF1663" s="31"/>
      <c r="AG1663" s="31"/>
      <c r="AH1663" s="31"/>
      <c r="AI1663" s="31"/>
    </row>
    <row r="1664" spans="1:35">
      <c r="A1664" s="31"/>
      <c r="B1664" s="31"/>
      <c r="C1664" s="31"/>
      <c r="D1664" s="31"/>
      <c r="E1664" s="31"/>
      <c r="F1664" s="31"/>
      <c r="G1664" s="31"/>
      <c r="H1664" s="31"/>
      <c r="I1664" s="97"/>
      <c r="J1664" s="31"/>
      <c r="K1664" s="31"/>
      <c r="L1664" s="31"/>
      <c r="M1664" s="31"/>
      <c r="N1664" s="31"/>
      <c r="O1664" s="31"/>
      <c r="P1664" s="31"/>
      <c r="Q1664" s="31"/>
      <c r="S1664" s="31"/>
      <c r="T1664" s="31"/>
      <c r="U1664" s="31"/>
      <c r="V1664" s="31"/>
      <c r="W1664" s="31"/>
      <c r="X1664" s="31"/>
      <c r="Y1664" s="31"/>
      <c r="Z1664" s="31"/>
      <c r="AA1664" s="31"/>
      <c r="AB1664" s="31"/>
      <c r="AC1664" s="31"/>
      <c r="AD1664" s="31"/>
      <c r="AE1664" s="31"/>
      <c r="AF1664" s="31"/>
      <c r="AG1664" s="31"/>
      <c r="AH1664" s="31"/>
      <c r="AI1664" s="31"/>
    </row>
    <row r="1665" spans="1:35">
      <c r="A1665" s="31"/>
      <c r="B1665" s="31"/>
      <c r="C1665" s="31"/>
      <c r="D1665" s="31"/>
      <c r="E1665" s="31"/>
      <c r="F1665" s="31"/>
      <c r="G1665" s="31"/>
      <c r="H1665" s="31"/>
      <c r="I1665" s="97"/>
      <c r="J1665" s="31"/>
      <c r="K1665" s="31"/>
      <c r="L1665" s="31"/>
      <c r="M1665" s="31"/>
      <c r="N1665" s="31"/>
      <c r="O1665" s="31"/>
      <c r="P1665" s="31"/>
      <c r="Q1665" s="31"/>
      <c r="S1665" s="31"/>
      <c r="T1665" s="31"/>
      <c r="U1665" s="31"/>
      <c r="V1665" s="31"/>
      <c r="W1665" s="31"/>
      <c r="X1665" s="31"/>
      <c r="Y1665" s="31"/>
      <c r="Z1665" s="31"/>
      <c r="AA1665" s="31"/>
      <c r="AB1665" s="31"/>
      <c r="AC1665" s="31"/>
      <c r="AD1665" s="31"/>
      <c r="AE1665" s="31"/>
      <c r="AF1665" s="31"/>
      <c r="AG1665" s="31"/>
      <c r="AH1665" s="31"/>
      <c r="AI1665" s="31"/>
    </row>
    <row r="1666" spans="1:35">
      <c r="A1666" s="31"/>
      <c r="B1666" s="31"/>
      <c r="C1666" s="31"/>
      <c r="D1666" s="31"/>
      <c r="E1666" s="31"/>
      <c r="F1666" s="31"/>
      <c r="G1666" s="31"/>
      <c r="H1666" s="31"/>
      <c r="I1666" s="97"/>
      <c r="J1666" s="31"/>
      <c r="K1666" s="31"/>
      <c r="L1666" s="31"/>
      <c r="M1666" s="31"/>
      <c r="N1666" s="31"/>
      <c r="O1666" s="31"/>
      <c r="P1666" s="31"/>
      <c r="Q1666" s="31"/>
      <c r="S1666" s="31"/>
      <c r="T1666" s="31"/>
      <c r="U1666" s="31"/>
      <c r="V1666" s="31"/>
      <c r="W1666" s="31"/>
      <c r="X1666" s="31"/>
      <c r="Y1666" s="31"/>
      <c r="Z1666" s="31"/>
      <c r="AA1666" s="31"/>
      <c r="AB1666" s="31"/>
      <c r="AC1666" s="31"/>
      <c r="AD1666" s="31"/>
      <c r="AE1666" s="31"/>
      <c r="AF1666" s="31"/>
      <c r="AG1666" s="31"/>
      <c r="AH1666" s="31"/>
      <c r="AI1666" s="31"/>
    </row>
    <row r="1667" spans="1:35">
      <c r="A1667" s="31"/>
      <c r="B1667" s="31"/>
      <c r="C1667" s="31"/>
      <c r="D1667" s="31"/>
      <c r="E1667" s="31"/>
      <c r="F1667" s="31"/>
      <c r="G1667" s="31"/>
      <c r="H1667" s="31"/>
      <c r="I1667" s="97"/>
      <c r="J1667" s="31"/>
      <c r="K1667" s="31"/>
      <c r="L1667" s="31"/>
      <c r="M1667" s="31"/>
      <c r="N1667" s="31"/>
      <c r="O1667" s="31"/>
      <c r="P1667" s="31"/>
      <c r="Q1667" s="31"/>
      <c r="S1667" s="31"/>
      <c r="T1667" s="31"/>
      <c r="U1667" s="31"/>
      <c r="V1667" s="31"/>
      <c r="W1667" s="31"/>
      <c r="X1667" s="31"/>
      <c r="Y1667" s="31"/>
      <c r="Z1667" s="31"/>
      <c r="AA1667" s="31"/>
      <c r="AB1667" s="31"/>
      <c r="AC1667" s="31"/>
      <c r="AD1667" s="31"/>
      <c r="AE1667" s="31"/>
      <c r="AF1667" s="31"/>
      <c r="AG1667" s="31"/>
      <c r="AH1667" s="31"/>
      <c r="AI1667" s="31"/>
    </row>
    <row r="1668" spans="1:35">
      <c r="A1668" s="31"/>
      <c r="B1668" s="31"/>
      <c r="C1668" s="31"/>
      <c r="D1668" s="31"/>
      <c r="E1668" s="31"/>
      <c r="F1668" s="31"/>
      <c r="G1668" s="31"/>
      <c r="H1668" s="31"/>
      <c r="I1668" s="97"/>
      <c r="J1668" s="31"/>
      <c r="K1668" s="31"/>
      <c r="L1668" s="31"/>
      <c r="M1668" s="31"/>
      <c r="N1668" s="31"/>
      <c r="O1668" s="31"/>
      <c r="P1668" s="31"/>
      <c r="Q1668" s="31"/>
      <c r="S1668" s="31"/>
      <c r="T1668" s="31"/>
      <c r="U1668" s="31"/>
      <c r="V1668" s="31"/>
      <c r="W1668" s="31"/>
      <c r="X1668" s="31"/>
      <c r="Y1668" s="31"/>
      <c r="Z1668" s="31"/>
      <c r="AA1668" s="31"/>
      <c r="AB1668" s="31"/>
      <c r="AC1668" s="31"/>
      <c r="AD1668" s="31"/>
      <c r="AE1668" s="31"/>
      <c r="AF1668" s="31"/>
      <c r="AG1668" s="31"/>
      <c r="AH1668" s="31"/>
      <c r="AI1668" s="31"/>
    </row>
    <row r="1669" spans="1:35">
      <c r="A1669" s="31"/>
      <c r="B1669" s="31"/>
      <c r="C1669" s="31"/>
      <c r="D1669" s="31"/>
      <c r="E1669" s="31"/>
      <c r="F1669" s="31"/>
      <c r="G1669" s="31"/>
      <c r="H1669" s="31"/>
      <c r="I1669" s="97"/>
      <c r="J1669" s="31"/>
      <c r="K1669" s="31"/>
      <c r="L1669" s="31"/>
      <c r="M1669" s="31"/>
      <c r="N1669" s="31"/>
      <c r="O1669" s="31"/>
      <c r="P1669" s="31"/>
      <c r="Q1669" s="31"/>
      <c r="S1669" s="31"/>
      <c r="T1669" s="31"/>
      <c r="U1669" s="31"/>
      <c r="V1669" s="31"/>
      <c r="W1669" s="31"/>
      <c r="X1669" s="31"/>
      <c r="Y1669" s="31"/>
      <c r="Z1669" s="31"/>
      <c r="AA1669" s="31"/>
      <c r="AB1669" s="31"/>
      <c r="AC1669" s="31"/>
      <c r="AD1669" s="31"/>
      <c r="AE1669" s="31"/>
      <c r="AF1669" s="31"/>
      <c r="AG1669" s="31"/>
      <c r="AH1669" s="31"/>
      <c r="AI1669" s="31"/>
    </row>
    <row r="1670" spans="1:35">
      <c r="A1670" s="31"/>
      <c r="B1670" s="31"/>
      <c r="C1670" s="31"/>
      <c r="D1670" s="31"/>
      <c r="E1670" s="31"/>
      <c r="F1670" s="31"/>
      <c r="G1670" s="31"/>
      <c r="H1670" s="31"/>
      <c r="I1670" s="97"/>
      <c r="J1670" s="31"/>
      <c r="K1670" s="31"/>
      <c r="L1670" s="31"/>
      <c r="M1670" s="31"/>
      <c r="N1670" s="31"/>
      <c r="O1670" s="31"/>
      <c r="P1670" s="31"/>
      <c r="Q1670" s="31"/>
      <c r="S1670" s="31"/>
      <c r="T1670" s="31"/>
      <c r="U1670" s="31"/>
      <c r="V1670" s="31"/>
      <c r="W1670" s="31"/>
      <c r="X1670" s="31"/>
      <c r="Y1670" s="31"/>
      <c r="Z1670" s="31"/>
      <c r="AA1670" s="31"/>
      <c r="AB1670" s="31"/>
      <c r="AC1670" s="31"/>
      <c r="AD1670" s="31"/>
      <c r="AE1670" s="31"/>
      <c r="AF1670" s="31"/>
      <c r="AG1670" s="31"/>
      <c r="AH1670" s="31"/>
      <c r="AI1670" s="31"/>
    </row>
    <row r="1671" spans="1:35">
      <c r="A1671" s="31"/>
      <c r="B1671" s="31"/>
      <c r="C1671" s="31"/>
      <c r="D1671" s="31"/>
      <c r="E1671" s="31"/>
      <c r="F1671" s="31"/>
      <c r="G1671" s="31"/>
      <c r="H1671" s="31"/>
      <c r="I1671" s="97"/>
      <c r="J1671" s="31"/>
      <c r="K1671" s="31"/>
      <c r="L1671" s="31"/>
      <c r="M1671" s="31"/>
      <c r="N1671" s="31"/>
      <c r="O1671" s="31"/>
      <c r="P1671" s="31"/>
      <c r="Q1671" s="31"/>
      <c r="S1671" s="31"/>
      <c r="T1671" s="31"/>
      <c r="U1671" s="31"/>
      <c r="V1671" s="31"/>
      <c r="W1671" s="31"/>
      <c r="X1671" s="31"/>
      <c r="Y1671" s="31"/>
      <c r="Z1671" s="31"/>
      <c r="AA1671" s="31"/>
      <c r="AB1671" s="31"/>
      <c r="AC1671" s="31"/>
      <c r="AD1671" s="31"/>
      <c r="AE1671" s="31"/>
      <c r="AF1671" s="31"/>
      <c r="AG1671" s="31"/>
      <c r="AH1671" s="31"/>
      <c r="AI1671" s="31"/>
    </row>
    <row r="1672" spans="1:35">
      <c r="A1672" s="31"/>
      <c r="B1672" s="31"/>
      <c r="C1672" s="31"/>
      <c r="D1672" s="31"/>
      <c r="E1672" s="31"/>
      <c r="F1672" s="31"/>
      <c r="G1672" s="31"/>
      <c r="H1672" s="31"/>
      <c r="I1672" s="97"/>
      <c r="J1672" s="31"/>
      <c r="K1672" s="31"/>
      <c r="L1672" s="31"/>
      <c r="M1672" s="31"/>
      <c r="N1672" s="31"/>
      <c r="O1672" s="31"/>
      <c r="P1672" s="31"/>
      <c r="Q1672" s="31"/>
      <c r="S1672" s="31"/>
      <c r="T1672" s="31"/>
      <c r="U1672" s="31"/>
      <c r="V1672" s="31"/>
      <c r="W1672" s="31"/>
      <c r="X1672" s="31"/>
      <c r="Y1672" s="31"/>
      <c r="Z1672" s="31"/>
      <c r="AA1672" s="31"/>
      <c r="AB1672" s="31"/>
      <c r="AC1672" s="31"/>
      <c r="AD1672" s="31"/>
      <c r="AE1672" s="31"/>
      <c r="AF1672" s="31"/>
      <c r="AG1672" s="31"/>
      <c r="AH1672" s="31"/>
      <c r="AI1672" s="31"/>
    </row>
    <row r="1673" spans="1:35">
      <c r="A1673" s="31"/>
      <c r="B1673" s="31"/>
      <c r="C1673" s="31"/>
      <c r="D1673" s="31"/>
      <c r="E1673" s="31"/>
      <c r="F1673" s="31"/>
      <c r="G1673" s="31"/>
      <c r="H1673" s="31"/>
      <c r="I1673" s="97"/>
      <c r="J1673" s="31"/>
      <c r="K1673" s="31"/>
      <c r="L1673" s="31"/>
      <c r="M1673" s="31"/>
      <c r="N1673" s="31"/>
      <c r="O1673" s="31"/>
      <c r="P1673" s="31"/>
      <c r="Q1673" s="31"/>
      <c r="S1673" s="31"/>
      <c r="T1673" s="31"/>
      <c r="U1673" s="31"/>
      <c r="V1673" s="31"/>
      <c r="W1673" s="31"/>
      <c r="X1673" s="31"/>
      <c r="Y1673" s="31"/>
      <c r="Z1673" s="31"/>
      <c r="AA1673" s="31"/>
      <c r="AB1673" s="31"/>
      <c r="AC1673" s="31"/>
      <c r="AD1673" s="31"/>
      <c r="AE1673" s="31"/>
      <c r="AF1673" s="31"/>
      <c r="AG1673" s="31"/>
      <c r="AH1673" s="31"/>
      <c r="AI1673" s="31"/>
    </row>
    <row r="1674" spans="1:35">
      <c r="A1674" s="31"/>
      <c r="B1674" s="31"/>
      <c r="C1674" s="31"/>
      <c r="D1674" s="31"/>
      <c r="E1674" s="31"/>
      <c r="F1674" s="31"/>
      <c r="G1674" s="31"/>
      <c r="H1674" s="31"/>
      <c r="I1674" s="97"/>
      <c r="J1674" s="31"/>
      <c r="K1674" s="31"/>
      <c r="L1674" s="31"/>
      <c r="M1674" s="31"/>
      <c r="N1674" s="31"/>
      <c r="O1674" s="31"/>
      <c r="P1674" s="31"/>
      <c r="Q1674" s="31"/>
      <c r="S1674" s="31"/>
      <c r="T1674" s="31"/>
      <c r="U1674" s="31"/>
      <c r="V1674" s="31"/>
      <c r="W1674" s="31"/>
      <c r="X1674" s="31"/>
      <c r="Y1674" s="31"/>
      <c r="Z1674" s="31"/>
      <c r="AA1674" s="31"/>
      <c r="AB1674" s="31"/>
      <c r="AC1674" s="31"/>
      <c r="AD1674" s="31"/>
      <c r="AE1674" s="31"/>
      <c r="AF1674" s="31"/>
      <c r="AG1674" s="31"/>
      <c r="AH1674" s="31"/>
      <c r="AI1674" s="31"/>
    </row>
    <row r="1675" spans="1:35">
      <c r="A1675" s="31"/>
      <c r="B1675" s="31"/>
      <c r="C1675" s="31"/>
      <c r="D1675" s="31"/>
      <c r="E1675" s="31"/>
      <c r="F1675" s="31"/>
      <c r="G1675" s="31"/>
      <c r="H1675" s="31"/>
      <c r="I1675" s="97"/>
      <c r="J1675" s="31"/>
      <c r="K1675" s="31"/>
      <c r="L1675" s="31"/>
      <c r="M1675" s="31"/>
      <c r="N1675" s="31"/>
      <c r="O1675" s="31"/>
      <c r="P1675" s="31"/>
      <c r="Q1675" s="31"/>
      <c r="S1675" s="31"/>
      <c r="T1675" s="31"/>
      <c r="U1675" s="31"/>
      <c r="V1675" s="31"/>
      <c r="W1675" s="31"/>
      <c r="X1675" s="31"/>
      <c r="Y1675" s="31"/>
      <c r="Z1675" s="31"/>
      <c r="AA1675" s="31"/>
      <c r="AB1675" s="31"/>
      <c r="AC1675" s="31"/>
      <c r="AD1675" s="31"/>
      <c r="AE1675" s="31"/>
      <c r="AF1675" s="31"/>
      <c r="AG1675" s="31"/>
      <c r="AH1675" s="31"/>
      <c r="AI1675" s="31"/>
    </row>
    <row r="1676" spans="1:35">
      <c r="A1676" s="31"/>
      <c r="B1676" s="31"/>
      <c r="C1676" s="31"/>
      <c r="D1676" s="31"/>
      <c r="E1676" s="31"/>
      <c r="F1676" s="31"/>
      <c r="G1676" s="31"/>
      <c r="H1676" s="31"/>
      <c r="I1676" s="97"/>
      <c r="J1676" s="31"/>
      <c r="K1676" s="31"/>
      <c r="L1676" s="31"/>
      <c r="M1676" s="31"/>
      <c r="N1676" s="31"/>
      <c r="O1676" s="31"/>
      <c r="P1676" s="31"/>
      <c r="Q1676" s="31"/>
      <c r="S1676" s="31"/>
      <c r="T1676" s="31"/>
      <c r="U1676" s="31"/>
      <c r="V1676" s="31"/>
      <c r="W1676" s="31"/>
      <c r="X1676" s="31"/>
      <c r="Y1676" s="31"/>
      <c r="Z1676" s="31"/>
      <c r="AA1676" s="31"/>
      <c r="AB1676" s="31"/>
      <c r="AC1676" s="31"/>
      <c r="AD1676" s="31"/>
      <c r="AE1676" s="31"/>
      <c r="AF1676" s="31"/>
      <c r="AG1676" s="31"/>
      <c r="AH1676" s="31"/>
      <c r="AI1676" s="31"/>
    </row>
    <row r="1677" spans="1:35">
      <c r="A1677" s="31"/>
      <c r="B1677" s="31"/>
      <c r="C1677" s="31"/>
      <c r="D1677" s="31"/>
      <c r="E1677" s="31"/>
      <c r="F1677" s="31"/>
      <c r="G1677" s="31"/>
      <c r="H1677" s="31"/>
      <c r="I1677" s="97"/>
      <c r="J1677" s="31"/>
      <c r="K1677" s="31"/>
      <c r="L1677" s="31"/>
      <c r="M1677" s="31"/>
      <c r="N1677" s="31"/>
      <c r="O1677" s="31"/>
      <c r="P1677" s="31"/>
      <c r="Q1677" s="31"/>
      <c r="S1677" s="31"/>
      <c r="T1677" s="31"/>
      <c r="U1677" s="31"/>
      <c r="V1677" s="31"/>
      <c r="W1677" s="31"/>
      <c r="X1677" s="31"/>
      <c r="Y1677" s="31"/>
      <c r="Z1677" s="31"/>
      <c r="AA1677" s="31"/>
      <c r="AB1677" s="31"/>
      <c r="AC1677" s="31"/>
      <c r="AD1677" s="31"/>
      <c r="AE1677" s="31"/>
      <c r="AF1677" s="31"/>
      <c r="AG1677" s="31"/>
      <c r="AH1677" s="31"/>
      <c r="AI1677" s="31"/>
    </row>
    <row r="1678" spans="1:35">
      <c r="A1678" s="31"/>
      <c r="B1678" s="31"/>
      <c r="C1678" s="31"/>
      <c r="D1678" s="31"/>
      <c r="E1678" s="31"/>
      <c r="F1678" s="31"/>
      <c r="G1678" s="31"/>
      <c r="H1678" s="31"/>
      <c r="I1678" s="97"/>
      <c r="J1678" s="31"/>
      <c r="K1678" s="31"/>
      <c r="L1678" s="31"/>
      <c r="M1678" s="31"/>
      <c r="N1678" s="31"/>
      <c r="O1678" s="31"/>
      <c r="P1678" s="31"/>
      <c r="Q1678" s="31"/>
      <c r="S1678" s="31"/>
      <c r="T1678" s="31"/>
      <c r="U1678" s="31"/>
      <c r="V1678" s="31"/>
      <c r="W1678" s="31"/>
      <c r="X1678" s="31"/>
      <c r="Y1678" s="31"/>
      <c r="Z1678" s="31"/>
      <c r="AA1678" s="31"/>
      <c r="AB1678" s="31"/>
      <c r="AC1678" s="31"/>
      <c r="AD1678" s="31"/>
      <c r="AE1678" s="31"/>
      <c r="AF1678" s="31"/>
      <c r="AG1678" s="31"/>
      <c r="AH1678" s="31"/>
      <c r="AI1678" s="31"/>
    </row>
    <row r="1679" spans="1:35">
      <c r="A1679" s="31"/>
      <c r="B1679" s="31"/>
      <c r="C1679" s="31"/>
      <c r="D1679" s="31"/>
      <c r="E1679" s="31"/>
      <c r="F1679" s="31"/>
      <c r="G1679" s="31"/>
      <c r="H1679" s="31"/>
      <c r="I1679" s="97"/>
      <c r="J1679" s="31"/>
      <c r="K1679" s="31"/>
      <c r="L1679" s="31"/>
      <c r="M1679" s="31"/>
      <c r="N1679" s="31"/>
      <c r="O1679" s="31"/>
      <c r="P1679" s="31"/>
      <c r="Q1679" s="31"/>
      <c r="S1679" s="31"/>
      <c r="T1679" s="31"/>
      <c r="U1679" s="31"/>
      <c r="V1679" s="31"/>
      <c r="W1679" s="31"/>
      <c r="X1679" s="31"/>
      <c r="Y1679" s="31"/>
      <c r="Z1679" s="31"/>
      <c r="AA1679" s="31"/>
      <c r="AB1679" s="31"/>
      <c r="AC1679" s="31"/>
      <c r="AD1679" s="31"/>
      <c r="AE1679" s="31"/>
      <c r="AF1679" s="31"/>
      <c r="AG1679" s="31"/>
      <c r="AH1679" s="31"/>
      <c r="AI1679" s="31"/>
    </row>
    <row r="1680" spans="1:35">
      <c r="A1680" s="31"/>
      <c r="B1680" s="31"/>
      <c r="C1680" s="31"/>
      <c r="D1680" s="31"/>
      <c r="E1680" s="31"/>
      <c r="F1680" s="31"/>
      <c r="G1680" s="31"/>
      <c r="H1680" s="31"/>
      <c r="I1680" s="97"/>
      <c r="J1680" s="31"/>
      <c r="K1680" s="31"/>
      <c r="L1680" s="31"/>
      <c r="M1680" s="31"/>
      <c r="N1680" s="31"/>
      <c r="O1680" s="31"/>
      <c r="P1680" s="31"/>
      <c r="Q1680" s="31"/>
      <c r="S1680" s="31"/>
      <c r="T1680" s="31"/>
      <c r="U1680" s="31"/>
      <c r="V1680" s="31"/>
      <c r="W1680" s="31"/>
      <c r="X1680" s="31"/>
      <c r="Y1680" s="31"/>
      <c r="Z1680" s="31"/>
      <c r="AA1680" s="31"/>
      <c r="AB1680" s="31"/>
      <c r="AC1680" s="31"/>
      <c r="AD1680" s="31"/>
      <c r="AE1680" s="31"/>
      <c r="AF1680" s="31"/>
      <c r="AG1680" s="31"/>
      <c r="AH1680" s="31"/>
      <c r="AI1680" s="31"/>
    </row>
    <row r="1681" spans="1:35">
      <c r="A1681" s="31"/>
      <c r="B1681" s="31"/>
      <c r="C1681" s="31"/>
      <c r="D1681" s="31"/>
      <c r="E1681" s="31"/>
      <c r="F1681" s="31"/>
      <c r="G1681" s="31"/>
      <c r="H1681" s="31"/>
      <c r="I1681" s="97"/>
      <c r="J1681" s="31"/>
      <c r="K1681" s="31"/>
      <c r="L1681" s="31"/>
      <c r="M1681" s="31"/>
      <c r="N1681" s="31"/>
      <c r="O1681" s="31"/>
      <c r="P1681" s="31"/>
      <c r="Q1681" s="31"/>
      <c r="S1681" s="31"/>
      <c r="T1681" s="31"/>
      <c r="U1681" s="31"/>
      <c r="V1681" s="31"/>
      <c r="W1681" s="31"/>
      <c r="X1681" s="31"/>
      <c r="Y1681" s="31"/>
      <c r="Z1681" s="31"/>
      <c r="AA1681" s="31"/>
      <c r="AB1681" s="31"/>
      <c r="AC1681" s="31"/>
      <c r="AD1681" s="31"/>
      <c r="AE1681" s="31"/>
      <c r="AF1681" s="31"/>
      <c r="AG1681" s="31"/>
      <c r="AH1681" s="31"/>
      <c r="AI1681" s="31"/>
    </row>
    <row r="1682" spans="1:35">
      <c r="A1682" s="31"/>
      <c r="B1682" s="31"/>
      <c r="C1682" s="31"/>
      <c r="D1682" s="31"/>
      <c r="E1682" s="31"/>
      <c r="F1682" s="31"/>
      <c r="G1682" s="31"/>
      <c r="H1682" s="31"/>
      <c r="I1682" s="97"/>
      <c r="J1682" s="31"/>
      <c r="K1682" s="31"/>
      <c r="L1682" s="31"/>
      <c r="M1682" s="31"/>
      <c r="N1682" s="31"/>
      <c r="O1682" s="31"/>
      <c r="P1682" s="31"/>
      <c r="Q1682" s="31"/>
      <c r="S1682" s="31"/>
      <c r="T1682" s="31"/>
      <c r="U1682" s="31"/>
      <c r="V1682" s="31"/>
      <c r="W1682" s="31"/>
      <c r="X1682" s="31"/>
      <c r="Y1682" s="31"/>
      <c r="Z1682" s="31"/>
      <c r="AA1682" s="31"/>
      <c r="AB1682" s="31"/>
      <c r="AC1682" s="31"/>
      <c r="AD1682" s="31"/>
      <c r="AE1682" s="31"/>
      <c r="AF1682" s="31"/>
      <c r="AG1682" s="31"/>
      <c r="AH1682" s="31"/>
      <c r="AI1682" s="31"/>
    </row>
    <row r="1683" spans="1:35">
      <c r="A1683" s="31"/>
      <c r="B1683" s="31"/>
      <c r="C1683" s="31"/>
      <c r="D1683" s="31"/>
      <c r="E1683" s="31"/>
      <c r="F1683" s="31"/>
      <c r="G1683" s="31"/>
      <c r="H1683" s="31"/>
      <c r="I1683" s="97"/>
      <c r="J1683" s="31"/>
      <c r="K1683" s="31"/>
      <c r="L1683" s="31"/>
      <c r="M1683" s="31"/>
      <c r="N1683" s="31"/>
      <c r="O1683" s="31"/>
      <c r="P1683" s="31"/>
      <c r="Q1683" s="31"/>
      <c r="S1683" s="31"/>
      <c r="T1683" s="31"/>
      <c r="U1683" s="31"/>
      <c r="V1683" s="31"/>
      <c r="W1683" s="31"/>
      <c r="X1683" s="31"/>
      <c r="Y1683" s="31"/>
      <c r="Z1683" s="31"/>
      <c r="AA1683" s="31"/>
      <c r="AB1683" s="31"/>
      <c r="AC1683" s="31"/>
      <c r="AD1683" s="31"/>
      <c r="AE1683" s="31"/>
      <c r="AF1683" s="31"/>
      <c r="AG1683" s="31"/>
      <c r="AH1683" s="31"/>
      <c r="AI1683" s="31"/>
    </row>
    <row r="1684" spans="1:35">
      <c r="A1684" s="31"/>
      <c r="B1684" s="31"/>
      <c r="C1684" s="31"/>
      <c r="D1684" s="31"/>
      <c r="E1684" s="31"/>
      <c r="F1684" s="31"/>
      <c r="G1684" s="31"/>
      <c r="H1684" s="31"/>
      <c r="I1684" s="97"/>
      <c r="J1684" s="31"/>
      <c r="K1684" s="31"/>
      <c r="L1684" s="31"/>
      <c r="M1684" s="31"/>
      <c r="N1684" s="31"/>
      <c r="O1684" s="31"/>
      <c r="P1684" s="31"/>
      <c r="Q1684" s="31"/>
      <c r="S1684" s="31"/>
      <c r="T1684" s="31"/>
      <c r="U1684" s="31"/>
      <c r="V1684" s="31"/>
      <c r="W1684" s="31"/>
      <c r="X1684" s="31"/>
      <c r="Y1684" s="31"/>
      <c r="Z1684" s="31"/>
      <c r="AA1684" s="31"/>
      <c r="AB1684" s="31"/>
      <c r="AC1684" s="31"/>
      <c r="AD1684" s="31"/>
      <c r="AE1684" s="31"/>
      <c r="AF1684" s="31"/>
      <c r="AG1684" s="31"/>
      <c r="AH1684" s="31"/>
      <c r="AI1684" s="31"/>
    </row>
    <row r="1685" spans="1:35">
      <c r="A1685" s="31"/>
      <c r="B1685" s="31"/>
      <c r="C1685" s="31"/>
      <c r="D1685" s="31"/>
      <c r="E1685" s="31"/>
      <c r="F1685" s="31"/>
      <c r="G1685" s="31"/>
      <c r="H1685" s="31"/>
      <c r="I1685" s="97"/>
      <c r="J1685" s="31"/>
      <c r="K1685" s="31"/>
      <c r="L1685" s="31"/>
      <c r="M1685" s="31"/>
      <c r="N1685" s="31"/>
      <c r="O1685" s="31"/>
      <c r="P1685" s="31"/>
      <c r="Q1685" s="31"/>
      <c r="S1685" s="31"/>
      <c r="T1685" s="31"/>
      <c r="U1685" s="31"/>
      <c r="V1685" s="31"/>
      <c r="W1685" s="31"/>
      <c r="X1685" s="31"/>
      <c r="Y1685" s="31"/>
      <c r="Z1685" s="31"/>
      <c r="AA1685" s="31"/>
      <c r="AB1685" s="31"/>
      <c r="AC1685" s="31"/>
      <c r="AD1685" s="31"/>
      <c r="AE1685" s="31"/>
      <c r="AF1685" s="31"/>
      <c r="AG1685" s="31"/>
      <c r="AH1685" s="31"/>
      <c r="AI1685" s="31"/>
    </row>
    <row r="1686" spans="1:35">
      <c r="A1686" s="31"/>
      <c r="B1686" s="31"/>
      <c r="C1686" s="31"/>
      <c r="D1686" s="31"/>
      <c r="E1686" s="31"/>
      <c r="F1686" s="31"/>
      <c r="G1686" s="31"/>
      <c r="H1686" s="31"/>
      <c r="I1686" s="97"/>
      <c r="J1686" s="31"/>
      <c r="K1686" s="31"/>
      <c r="L1686" s="31"/>
      <c r="M1686" s="31"/>
      <c r="N1686" s="31"/>
      <c r="O1686" s="31"/>
      <c r="P1686" s="31"/>
      <c r="Q1686" s="31"/>
      <c r="S1686" s="31"/>
      <c r="T1686" s="31"/>
      <c r="U1686" s="31"/>
      <c r="V1686" s="31"/>
      <c r="W1686" s="31"/>
      <c r="X1686" s="31"/>
      <c r="Y1686" s="31"/>
      <c r="Z1686" s="31"/>
      <c r="AA1686" s="31"/>
      <c r="AB1686" s="31"/>
      <c r="AC1686" s="31"/>
      <c r="AD1686" s="31"/>
      <c r="AE1686" s="31"/>
      <c r="AF1686" s="31"/>
      <c r="AG1686" s="31"/>
      <c r="AH1686" s="31"/>
      <c r="AI1686" s="31"/>
    </row>
    <row r="1687" spans="1:35">
      <c r="A1687" s="31"/>
      <c r="B1687" s="31"/>
      <c r="C1687" s="31"/>
      <c r="D1687" s="31"/>
      <c r="E1687" s="31"/>
      <c r="F1687" s="31"/>
      <c r="G1687" s="31"/>
      <c r="H1687" s="31"/>
      <c r="I1687" s="97"/>
      <c r="J1687" s="31"/>
      <c r="K1687" s="31"/>
      <c r="L1687" s="31"/>
      <c r="M1687" s="31"/>
      <c r="N1687" s="31"/>
      <c r="O1687" s="31"/>
      <c r="P1687" s="31"/>
      <c r="Q1687" s="31"/>
      <c r="S1687" s="31"/>
      <c r="T1687" s="31"/>
      <c r="U1687" s="31"/>
      <c r="V1687" s="31"/>
      <c r="W1687" s="31"/>
      <c r="X1687" s="31"/>
      <c r="Y1687" s="31"/>
      <c r="Z1687" s="31"/>
      <c r="AA1687" s="31"/>
      <c r="AB1687" s="31"/>
      <c r="AC1687" s="31"/>
      <c r="AD1687" s="31"/>
      <c r="AE1687" s="31"/>
      <c r="AF1687" s="31"/>
      <c r="AG1687" s="31"/>
      <c r="AH1687" s="31"/>
      <c r="AI1687" s="31"/>
    </row>
    <row r="1688" spans="1:35">
      <c r="A1688" s="31"/>
      <c r="B1688" s="31"/>
      <c r="C1688" s="31"/>
      <c r="D1688" s="31"/>
      <c r="E1688" s="31"/>
      <c r="F1688" s="31"/>
      <c r="G1688" s="31"/>
      <c r="H1688" s="31"/>
      <c r="I1688" s="97"/>
      <c r="J1688" s="31"/>
      <c r="K1688" s="31"/>
      <c r="L1688" s="31"/>
      <c r="M1688" s="31"/>
      <c r="N1688" s="31"/>
      <c r="O1688" s="31"/>
      <c r="P1688" s="31"/>
      <c r="Q1688" s="31"/>
      <c r="S1688" s="31"/>
      <c r="T1688" s="31"/>
      <c r="U1688" s="31"/>
      <c r="V1688" s="31"/>
      <c r="W1688" s="31"/>
      <c r="X1688" s="31"/>
      <c r="Y1688" s="31"/>
      <c r="Z1688" s="31"/>
      <c r="AA1688" s="31"/>
      <c r="AB1688" s="31"/>
      <c r="AC1688" s="31"/>
      <c r="AD1688" s="31"/>
      <c r="AE1688" s="31"/>
      <c r="AF1688" s="31"/>
      <c r="AG1688" s="31"/>
      <c r="AH1688" s="31"/>
      <c r="AI1688" s="31"/>
    </row>
    <row r="1689" spans="1:35">
      <c r="A1689" s="31"/>
      <c r="B1689" s="31"/>
      <c r="C1689" s="31"/>
      <c r="D1689" s="31"/>
      <c r="E1689" s="31"/>
      <c r="F1689" s="31"/>
      <c r="G1689" s="31"/>
      <c r="H1689" s="31"/>
      <c r="I1689" s="97"/>
      <c r="J1689" s="31"/>
      <c r="K1689" s="31"/>
      <c r="L1689" s="31"/>
      <c r="M1689" s="31"/>
      <c r="N1689" s="31"/>
      <c r="O1689" s="31"/>
      <c r="P1689" s="31"/>
      <c r="Q1689" s="31"/>
      <c r="S1689" s="31"/>
      <c r="T1689" s="31"/>
      <c r="U1689" s="31"/>
      <c r="V1689" s="31"/>
      <c r="W1689" s="31"/>
      <c r="X1689" s="31"/>
      <c r="Y1689" s="31"/>
      <c r="Z1689" s="31"/>
      <c r="AA1689" s="31"/>
      <c r="AB1689" s="31"/>
      <c r="AC1689" s="31"/>
      <c r="AD1689" s="31"/>
      <c r="AE1689" s="31"/>
      <c r="AF1689" s="31"/>
      <c r="AG1689" s="31"/>
      <c r="AH1689" s="31"/>
      <c r="AI1689" s="31"/>
    </row>
    <row r="1690" spans="1:35">
      <c r="A1690" s="31"/>
      <c r="B1690" s="31"/>
      <c r="C1690" s="31"/>
      <c r="D1690" s="31"/>
      <c r="E1690" s="31"/>
      <c r="F1690" s="31"/>
      <c r="G1690" s="31"/>
      <c r="H1690" s="31"/>
      <c r="I1690" s="97"/>
      <c r="J1690" s="31"/>
      <c r="K1690" s="31"/>
      <c r="L1690" s="31"/>
      <c r="M1690" s="31"/>
      <c r="N1690" s="31"/>
      <c r="O1690" s="31"/>
      <c r="P1690" s="31"/>
      <c r="Q1690" s="31"/>
      <c r="S1690" s="31"/>
      <c r="T1690" s="31"/>
      <c r="U1690" s="31"/>
      <c r="V1690" s="31"/>
      <c r="W1690" s="31"/>
      <c r="X1690" s="31"/>
      <c r="Y1690" s="31"/>
      <c r="Z1690" s="31"/>
      <c r="AA1690" s="31"/>
      <c r="AB1690" s="31"/>
      <c r="AC1690" s="31"/>
      <c r="AD1690" s="31"/>
      <c r="AE1690" s="31"/>
      <c r="AF1690" s="31"/>
      <c r="AG1690" s="31"/>
      <c r="AH1690" s="31"/>
      <c r="AI1690" s="31"/>
    </row>
    <row r="1691" spans="1:35">
      <c r="A1691" s="31"/>
      <c r="B1691" s="31"/>
      <c r="C1691" s="31"/>
      <c r="D1691" s="31"/>
      <c r="E1691" s="31"/>
      <c r="F1691" s="31"/>
      <c r="G1691" s="31"/>
      <c r="H1691" s="31"/>
      <c r="I1691" s="97"/>
      <c r="J1691" s="31"/>
      <c r="K1691" s="31"/>
      <c r="L1691" s="31"/>
      <c r="M1691" s="31"/>
      <c r="N1691" s="31"/>
      <c r="O1691" s="31"/>
      <c r="P1691" s="31"/>
      <c r="Q1691" s="31"/>
      <c r="S1691" s="31"/>
      <c r="T1691" s="31"/>
      <c r="U1691" s="31"/>
      <c r="V1691" s="31"/>
      <c r="W1691" s="31"/>
      <c r="X1691" s="31"/>
      <c r="Y1691" s="31"/>
      <c r="Z1691" s="31"/>
      <c r="AA1691" s="31"/>
      <c r="AB1691" s="31"/>
      <c r="AC1691" s="31"/>
      <c r="AD1691" s="31"/>
      <c r="AE1691" s="31"/>
      <c r="AF1691" s="31"/>
      <c r="AG1691" s="31"/>
      <c r="AH1691" s="31"/>
      <c r="AI1691" s="31"/>
    </row>
    <row r="1692" spans="1:35">
      <c r="A1692" s="31"/>
      <c r="B1692" s="31"/>
      <c r="C1692" s="31"/>
      <c r="D1692" s="31"/>
      <c r="E1692" s="31"/>
      <c r="F1692" s="31"/>
      <c r="G1692" s="31"/>
      <c r="H1692" s="31"/>
      <c r="I1692" s="97"/>
      <c r="J1692" s="31"/>
      <c r="K1692" s="31"/>
      <c r="L1692" s="31"/>
      <c r="M1692" s="31"/>
      <c r="N1692" s="31"/>
      <c r="O1692" s="31"/>
      <c r="P1692" s="31"/>
      <c r="Q1692" s="31"/>
      <c r="S1692" s="31"/>
      <c r="T1692" s="31"/>
      <c r="U1692" s="31"/>
      <c r="V1692" s="31"/>
      <c r="W1692" s="31"/>
      <c r="X1692" s="31"/>
      <c r="Y1692" s="31"/>
      <c r="Z1692" s="31"/>
      <c r="AA1692" s="31"/>
      <c r="AB1692" s="31"/>
      <c r="AC1692" s="31"/>
      <c r="AD1692" s="31"/>
      <c r="AE1692" s="31"/>
      <c r="AF1692" s="31"/>
      <c r="AG1692" s="31"/>
      <c r="AH1692" s="31"/>
      <c r="AI1692" s="31"/>
    </row>
    <row r="1693" spans="1:35">
      <c r="A1693" s="31"/>
      <c r="B1693" s="31"/>
      <c r="C1693" s="31"/>
      <c r="D1693" s="31"/>
      <c r="E1693" s="31"/>
      <c r="F1693" s="31"/>
      <c r="G1693" s="31"/>
      <c r="H1693" s="31"/>
      <c r="I1693" s="97"/>
      <c r="J1693" s="31"/>
      <c r="K1693" s="31"/>
      <c r="L1693" s="31"/>
      <c r="M1693" s="31"/>
      <c r="N1693" s="31"/>
      <c r="O1693" s="31"/>
      <c r="P1693" s="31"/>
      <c r="Q1693" s="31"/>
      <c r="S1693" s="31"/>
      <c r="T1693" s="31"/>
      <c r="U1693" s="31"/>
      <c r="V1693" s="31"/>
      <c r="W1693" s="31"/>
      <c r="X1693" s="31"/>
      <c r="Y1693" s="31"/>
      <c r="Z1693" s="31"/>
      <c r="AA1693" s="31"/>
      <c r="AB1693" s="31"/>
      <c r="AC1693" s="31"/>
      <c r="AD1693" s="31"/>
      <c r="AE1693" s="31"/>
      <c r="AF1693" s="31"/>
      <c r="AG1693" s="31"/>
      <c r="AH1693" s="31"/>
      <c r="AI1693" s="31"/>
    </row>
    <row r="1694" spans="1:35">
      <c r="A1694" s="31"/>
      <c r="B1694" s="31"/>
      <c r="C1694" s="31"/>
      <c r="D1694" s="31"/>
      <c r="E1694" s="31"/>
      <c r="F1694" s="31"/>
      <c r="G1694" s="31"/>
      <c r="H1694" s="31"/>
      <c r="I1694" s="97"/>
      <c r="J1694" s="31"/>
      <c r="K1694" s="31"/>
      <c r="L1694" s="31"/>
      <c r="M1694" s="31"/>
      <c r="N1694" s="31"/>
      <c r="O1694" s="31"/>
      <c r="P1694" s="31"/>
      <c r="Q1694" s="31"/>
      <c r="S1694" s="31"/>
      <c r="T1694" s="31"/>
      <c r="U1694" s="31"/>
      <c r="V1694" s="31"/>
      <c r="W1694" s="31"/>
      <c r="X1694" s="31"/>
      <c r="Y1694" s="31"/>
      <c r="Z1694" s="31"/>
      <c r="AA1694" s="31"/>
      <c r="AB1694" s="31"/>
      <c r="AC1694" s="31"/>
      <c r="AD1694" s="31"/>
      <c r="AE1694" s="31"/>
      <c r="AF1694" s="31"/>
      <c r="AG1694" s="31"/>
      <c r="AH1694" s="31"/>
      <c r="AI1694" s="31"/>
    </row>
    <row r="1695" spans="1:35">
      <c r="A1695" s="31"/>
      <c r="B1695" s="31"/>
      <c r="C1695" s="31"/>
      <c r="D1695" s="31"/>
      <c r="E1695" s="31"/>
      <c r="F1695" s="31"/>
      <c r="G1695" s="31"/>
      <c r="H1695" s="31"/>
      <c r="I1695" s="97"/>
      <c r="J1695" s="31"/>
      <c r="K1695" s="31"/>
      <c r="L1695" s="31"/>
      <c r="M1695" s="31"/>
      <c r="N1695" s="31"/>
      <c r="O1695" s="31"/>
      <c r="P1695" s="31"/>
      <c r="Q1695" s="31"/>
      <c r="S1695" s="31"/>
      <c r="T1695" s="31"/>
      <c r="U1695" s="31"/>
      <c r="V1695" s="31"/>
      <c r="W1695" s="31"/>
      <c r="X1695" s="31"/>
      <c r="Y1695" s="31"/>
      <c r="Z1695" s="31"/>
      <c r="AA1695" s="31"/>
      <c r="AB1695" s="31"/>
      <c r="AC1695" s="31"/>
      <c r="AD1695" s="31"/>
      <c r="AE1695" s="31"/>
      <c r="AF1695" s="31"/>
      <c r="AG1695" s="31"/>
      <c r="AH1695" s="31"/>
      <c r="AI1695" s="31"/>
    </row>
    <row r="1696" spans="1:35">
      <c r="A1696" s="31"/>
      <c r="B1696" s="31"/>
      <c r="C1696" s="31"/>
      <c r="D1696" s="31"/>
      <c r="E1696" s="31"/>
      <c r="F1696" s="31"/>
      <c r="G1696" s="31"/>
      <c r="H1696" s="31"/>
      <c r="I1696" s="97"/>
      <c r="J1696" s="31"/>
      <c r="K1696" s="31"/>
      <c r="L1696" s="31"/>
      <c r="M1696" s="31"/>
      <c r="N1696" s="31"/>
      <c r="O1696" s="31"/>
      <c r="P1696" s="31"/>
      <c r="Q1696" s="31"/>
      <c r="S1696" s="31"/>
      <c r="T1696" s="31"/>
      <c r="U1696" s="31"/>
      <c r="V1696" s="31"/>
      <c r="W1696" s="31"/>
      <c r="X1696" s="31"/>
      <c r="Y1696" s="31"/>
      <c r="Z1696" s="31"/>
      <c r="AA1696" s="31"/>
      <c r="AB1696" s="31"/>
      <c r="AC1696" s="31"/>
      <c r="AD1696" s="31"/>
      <c r="AE1696" s="31"/>
      <c r="AF1696" s="31"/>
      <c r="AG1696" s="31"/>
      <c r="AH1696" s="31"/>
      <c r="AI1696" s="31"/>
    </row>
    <row r="1697" spans="1:35">
      <c r="A1697" s="31"/>
      <c r="B1697" s="31"/>
      <c r="C1697" s="31"/>
      <c r="D1697" s="31"/>
      <c r="E1697" s="31"/>
      <c r="F1697" s="31"/>
      <c r="G1697" s="31"/>
      <c r="H1697" s="31"/>
      <c r="I1697" s="97"/>
      <c r="J1697" s="31"/>
      <c r="K1697" s="31"/>
      <c r="L1697" s="31"/>
      <c r="M1697" s="31"/>
      <c r="N1697" s="31"/>
      <c r="O1697" s="31"/>
      <c r="P1697" s="31"/>
      <c r="Q1697" s="31"/>
      <c r="S1697" s="31"/>
      <c r="T1697" s="31"/>
      <c r="U1697" s="31"/>
      <c r="V1697" s="31"/>
      <c r="W1697" s="31"/>
      <c r="X1697" s="31"/>
      <c r="Y1697" s="31"/>
      <c r="Z1697" s="31"/>
      <c r="AA1697" s="31"/>
      <c r="AB1697" s="31"/>
      <c r="AC1697" s="31"/>
      <c r="AD1697" s="31"/>
      <c r="AE1697" s="31"/>
      <c r="AF1697" s="31"/>
      <c r="AG1697" s="31"/>
      <c r="AH1697" s="31"/>
      <c r="AI1697" s="31"/>
    </row>
    <row r="1698" spans="1:35">
      <c r="A1698" s="31"/>
      <c r="B1698" s="31"/>
      <c r="C1698" s="31"/>
      <c r="D1698" s="31"/>
      <c r="E1698" s="31"/>
      <c r="F1698" s="31"/>
      <c r="G1698" s="31"/>
      <c r="H1698" s="31"/>
      <c r="I1698" s="97"/>
      <c r="J1698" s="31"/>
      <c r="K1698" s="31"/>
      <c r="L1698" s="31"/>
      <c r="M1698" s="31"/>
      <c r="N1698" s="31"/>
      <c r="O1698" s="31"/>
      <c r="P1698" s="31"/>
      <c r="Q1698" s="31"/>
      <c r="S1698" s="31"/>
      <c r="T1698" s="31"/>
      <c r="U1698" s="31"/>
      <c r="V1698" s="31"/>
      <c r="W1698" s="31"/>
      <c r="X1698" s="31"/>
      <c r="Y1698" s="31"/>
      <c r="Z1698" s="31"/>
      <c r="AA1698" s="31"/>
      <c r="AB1698" s="31"/>
      <c r="AC1698" s="31"/>
      <c r="AD1698" s="31"/>
      <c r="AE1698" s="31"/>
      <c r="AF1698" s="31"/>
      <c r="AG1698" s="31"/>
      <c r="AH1698" s="31"/>
      <c r="AI1698" s="31"/>
    </row>
    <row r="1699" spans="1:35">
      <c r="A1699" s="31"/>
      <c r="B1699" s="31"/>
      <c r="C1699" s="31"/>
      <c r="D1699" s="31"/>
      <c r="E1699" s="31"/>
      <c r="F1699" s="31"/>
      <c r="G1699" s="31"/>
      <c r="H1699" s="31"/>
      <c r="I1699" s="97"/>
      <c r="J1699" s="31"/>
      <c r="K1699" s="31"/>
      <c r="L1699" s="31"/>
      <c r="M1699" s="31"/>
      <c r="N1699" s="31"/>
      <c r="O1699" s="31"/>
      <c r="P1699" s="31"/>
      <c r="Q1699" s="31"/>
      <c r="S1699" s="31"/>
      <c r="T1699" s="31"/>
      <c r="U1699" s="31"/>
      <c r="V1699" s="31"/>
      <c r="W1699" s="31"/>
      <c r="X1699" s="31"/>
      <c r="Y1699" s="31"/>
      <c r="Z1699" s="31"/>
      <c r="AA1699" s="31"/>
      <c r="AB1699" s="31"/>
      <c r="AC1699" s="31"/>
      <c r="AD1699" s="31"/>
      <c r="AE1699" s="31"/>
      <c r="AF1699" s="31"/>
      <c r="AG1699" s="31"/>
      <c r="AH1699" s="31"/>
      <c r="AI1699" s="31"/>
    </row>
    <row r="1700" spans="1:35">
      <c r="A1700" s="31"/>
      <c r="B1700" s="31"/>
      <c r="C1700" s="31"/>
      <c r="D1700" s="31"/>
      <c r="E1700" s="31"/>
      <c r="F1700" s="31"/>
      <c r="G1700" s="31"/>
      <c r="H1700" s="31"/>
      <c r="I1700" s="97"/>
      <c r="J1700" s="31"/>
      <c r="K1700" s="31"/>
      <c r="L1700" s="31"/>
      <c r="M1700" s="31"/>
      <c r="N1700" s="31"/>
      <c r="O1700" s="31"/>
      <c r="P1700" s="31"/>
      <c r="Q1700" s="31"/>
      <c r="S1700" s="31"/>
      <c r="T1700" s="31"/>
      <c r="U1700" s="31"/>
      <c r="V1700" s="31"/>
      <c r="W1700" s="31"/>
      <c r="X1700" s="31"/>
      <c r="Y1700" s="31"/>
      <c r="Z1700" s="31"/>
      <c r="AA1700" s="31"/>
      <c r="AB1700" s="31"/>
      <c r="AC1700" s="31"/>
      <c r="AD1700" s="31"/>
      <c r="AE1700" s="31"/>
      <c r="AF1700" s="31"/>
      <c r="AG1700" s="31"/>
      <c r="AH1700" s="31"/>
      <c r="AI1700" s="31"/>
    </row>
    <row r="1701" spans="1:35">
      <c r="A1701" s="31"/>
      <c r="B1701" s="31"/>
      <c r="C1701" s="31"/>
      <c r="D1701" s="31"/>
      <c r="E1701" s="31"/>
      <c r="F1701" s="31"/>
      <c r="G1701" s="31"/>
      <c r="H1701" s="31"/>
      <c r="I1701" s="97"/>
      <c r="J1701" s="31"/>
      <c r="K1701" s="31"/>
      <c r="L1701" s="31"/>
      <c r="M1701" s="31"/>
      <c r="N1701" s="31"/>
      <c r="O1701" s="31"/>
      <c r="P1701" s="31"/>
      <c r="Q1701" s="31"/>
      <c r="S1701" s="31"/>
      <c r="T1701" s="31"/>
      <c r="U1701" s="31"/>
      <c r="V1701" s="31"/>
      <c r="W1701" s="31"/>
      <c r="X1701" s="31"/>
      <c r="Y1701" s="31"/>
      <c r="Z1701" s="31"/>
      <c r="AA1701" s="31"/>
      <c r="AB1701" s="31"/>
      <c r="AC1701" s="31"/>
      <c r="AD1701" s="31"/>
      <c r="AE1701" s="31"/>
      <c r="AF1701" s="31"/>
      <c r="AG1701" s="31"/>
      <c r="AH1701" s="31"/>
      <c r="AI1701" s="31"/>
    </row>
    <row r="1702" spans="1:35">
      <c r="A1702" s="31"/>
      <c r="B1702" s="31"/>
      <c r="C1702" s="31"/>
      <c r="D1702" s="31"/>
      <c r="E1702" s="31"/>
      <c r="F1702" s="31"/>
      <c r="G1702" s="31"/>
      <c r="H1702" s="31"/>
      <c r="I1702" s="97"/>
      <c r="J1702" s="31"/>
      <c r="K1702" s="31"/>
      <c r="L1702" s="31"/>
      <c r="M1702" s="31"/>
      <c r="N1702" s="31"/>
      <c r="O1702" s="31"/>
      <c r="P1702" s="31"/>
      <c r="Q1702" s="31"/>
      <c r="S1702" s="31"/>
      <c r="T1702" s="31"/>
      <c r="U1702" s="31"/>
      <c r="V1702" s="31"/>
      <c r="W1702" s="31"/>
      <c r="X1702" s="31"/>
      <c r="Y1702" s="31"/>
      <c r="Z1702" s="31"/>
      <c r="AA1702" s="31"/>
      <c r="AB1702" s="31"/>
      <c r="AC1702" s="31"/>
      <c r="AD1702" s="31"/>
      <c r="AE1702" s="31"/>
      <c r="AF1702" s="31"/>
      <c r="AG1702" s="31"/>
      <c r="AH1702" s="31"/>
      <c r="AI1702" s="31"/>
    </row>
    <row r="1703" spans="1:35">
      <c r="A1703" s="31"/>
      <c r="B1703" s="31"/>
      <c r="C1703" s="31"/>
      <c r="D1703" s="31"/>
      <c r="E1703" s="31"/>
      <c r="F1703" s="31"/>
      <c r="G1703" s="31"/>
      <c r="H1703" s="31"/>
      <c r="I1703" s="97"/>
      <c r="J1703" s="31"/>
      <c r="K1703" s="31"/>
      <c r="L1703" s="31"/>
      <c r="M1703" s="31"/>
      <c r="N1703" s="31"/>
      <c r="O1703" s="31"/>
      <c r="P1703" s="31"/>
      <c r="Q1703" s="31"/>
      <c r="S1703" s="31"/>
      <c r="T1703" s="31"/>
      <c r="U1703" s="31"/>
      <c r="V1703" s="31"/>
      <c r="W1703" s="31"/>
      <c r="X1703" s="31"/>
      <c r="Y1703" s="31"/>
      <c r="Z1703" s="31"/>
      <c r="AA1703" s="31"/>
      <c r="AB1703" s="31"/>
      <c r="AC1703" s="31"/>
      <c r="AD1703" s="31"/>
      <c r="AE1703" s="31"/>
      <c r="AF1703" s="31"/>
      <c r="AG1703" s="31"/>
      <c r="AH1703" s="31"/>
      <c r="AI1703" s="31"/>
    </row>
    <row r="1704" spans="1:35">
      <c r="A1704" s="31"/>
      <c r="B1704" s="31"/>
      <c r="C1704" s="31"/>
      <c r="D1704" s="31"/>
      <c r="E1704" s="31"/>
      <c r="F1704" s="31"/>
      <c r="G1704" s="31"/>
      <c r="H1704" s="31"/>
      <c r="I1704" s="97"/>
      <c r="J1704" s="31"/>
      <c r="K1704" s="31"/>
      <c r="L1704" s="31"/>
      <c r="M1704" s="31"/>
      <c r="N1704" s="31"/>
      <c r="O1704" s="31"/>
      <c r="P1704" s="31"/>
      <c r="Q1704" s="31"/>
      <c r="S1704" s="31"/>
      <c r="T1704" s="31"/>
      <c r="U1704" s="31"/>
      <c r="V1704" s="31"/>
      <c r="W1704" s="31"/>
      <c r="X1704" s="31"/>
      <c r="Y1704" s="31"/>
      <c r="Z1704" s="31"/>
      <c r="AA1704" s="31"/>
      <c r="AB1704" s="31"/>
      <c r="AC1704" s="31"/>
      <c r="AD1704" s="31"/>
      <c r="AE1704" s="31"/>
      <c r="AF1704" s="31"/>
      <c r="AG1704" s="31"/>
      <c r="AH1704" s="31"/>
      <c r="AI1704" s="31"/>
    </row>
    <row r="1705" spans="1:35">
      <c r="A1705" s="31"/>
      <c r="B1705" s="31"/>
      <c r="C1705" s="31"/>
      <c r="D1705" s="31"/>
      <c r="E1705" s="31"/>
      <c r="F1705" s="31"/>
      <c r="G1705" s="31"/>
      <c r="H1705" s="31"/>
      <c r="I1705" s="97"/>
      <c r="J1705" s="31"/>
      <c r="K1705" s="31"/>
      <c r="L1705" s="31"/>
      <c r="M1705" s="31"/>
      <c r="N1705" s="31"/>
      <c r="O1705" s="31"/>
      <c r="P1705" s="31"/>
      <c r="Q1705" s="31"/>
      <c r="S1705" s="31"/>
      <c r="T1705" s="31"/>
      <c r="U1705" s="31"/>
      <c r="V1705" s="31"/>
      <c r="W1705" s="31"/>
      <c r="X1705" s="31"/>
      <c r="Y1705" s="31"/>
      <c r="Z1705" s="31"/>
      <c r="AA1705" s="31"/>
      <c r="AB1705" s="31"/>
      <c r="AC1705" s="31"/>
      <c r="AD1705" s="31"/>
      <c r="AE1705" s="31"/>
      <c r="AF1705" s="31"/>
      <c r="AG1705" s="31"/>
      <c r="AH1705" s="31"/>
      <c r="AI1705" s="31"/>
    </row>
    <row r="1706" spans="1:35">
      <c r="A1706" s="31"/>
      <c r="B1706" s="31"/>
      <c r="C1706" s="31"/>
      <c r="D1706" s="31"/>
      <c r="E1706" s="31"/>
      <c r="F1706" s="31"/>
      <c r="G1706" s="31"/>
      <c r="H1706" s="31"/>
      <c r="I1706" s="97"/>
      <c r="J1706" s="31"/>
      <c r="K1706" s="31"/>
      <c r="L1706" s="31"/>
      <c r="M1706" s="31"/>
      <c r="N1706" s="31"/>
      <c r="O1706" s="31"/>
      <c r="P1706" s="31"/>
      <c r="Q1706" s="31"/>
      <c r="S1706" s="31"/>
      <c r="T1706" s="31"/>
      <c r="U1706" s="31"/>
      <c r="V1706" s="31"/>
      <c r="W1706" s="31"/>
      <c r="X1706" s="31"/>
      <c r="Y1706" s="31"/>
      <c r="Z1706" s="31"/>
      <c r="AA1706" s="31"/>
      <c r="AB1706" s="31"/>
      <c r="AC1706" s="31"/>
      <c r="AD1706" s="31"/>
      <c r="AE1706" s="31"/>
      <c r="AF1706" s="31"/>
      <c r="AG1706" s="31"/>
      <c r="AH1706" s="31"/>
      <c r="AI1706" s="31"/>
    </row>
    <row r="1707" spans="1:35">
      <c r="A1707" s="31"/>
      <c r="B1707" s="31"/>
      <c r="C1707" s="31"/>
      <c r="D1707" s="31"/>
      <c r="E1707" s="31"/>
      <c r="F1707" s="31"/>
      <c r="G1707" s="31"/>
      <c r="H1707" s="31"/>
      <c r="I1707" s="97"/>
      <c r="J1707" s="31"/>
      <c r="K1707" s="31"/>
      <c r="L1707" s="31"/>
      <c r="M1707" s="31"/>
      <c r="N1707" s="31"/>
      <c r="O1707" s="31"/>
      <c r="P1707" s="31"/>
      <c r="Q1707" s="31"/>
      <c r="S1707" s="31"/>
      <c r="T1707" s="31"/>
      <c r="U1707" s="31"/>
      <c r="V1707" s="31"/>
      <c r="W1707" s="31"/>
      <c r="X1707" s="31"/>
      <c r="Y1707" s="31"/>
      <c r="Z1707" s="31"/>
      <c r="AA1707" s="31"/>
      <c r="AB1707" s="31"/>
      <c r="AC1707" s="31"/>
      <c r="AD1707" s="31"/>
      <c r="AE1707" s="31"/>
      <c r="AF1707" s="31"/>
      <c r="AG1707" s="31"/>
      <c r="AH1707" s="31"/>
      <c r="AI1707" s="31"/>
    </row>
    <row r="1708" spans="1:35">
      <c r="A1708" s="31"/>
      <c r="B1708" s="31"/>
      <c r="C1708" s="31"/>
      <c r="D1708" s="31"/>
      <c r="E1708" s="31"/>
      <c r="F1708" s="31"/>
      <c r="G1708" s="31"/>
      <c r="H1708" s="31"/>
      <c r="I1708" s="97"/>
      <c r="J1708" s="31"/>
      <c r="K1708" s="31"/>
      <c r="L1708" s="31"/>
      <c r="M1708" s="31"/>
      <c r="N1708" s="31"/>
      <c r="O1708" s="31"/>
      <c r="P1708" s="31"/>
      <c r="Q1708" s="31"/>
      <c r="S1708" s="31"/>
      <c r="T1708" s="31"/>
      <c r="U1708" s="31"/>
      <c r="V1708" s="31"/>
      <c r="W1708" s="31"/>
      <c r="X1708" s="31"/>
      <c r="Y1708" s="31"/>
      <c r="Z1708" s="31"/>
      <c r="AA1708" s="31"/>
      <c r="AB1708" s="31"/>
      <c r="AC1708" s="31"/>
      <c r="AD1708" s="31"/>
      <c r="AE1708" s="31"/>
      <c r="AF1708" s="31"/>
      <c r="AG1708" s="31"/>
      <c r="AH1708" s="31"/>
      <c r="AI1708" s="31"/>
    </row>
    <row r="1709" spans="1:35">
      <c r="A1709" s="31"/>
      <c r="B1709" s="31"/>
      <c r="C1709" s="31"/>
      <c r="D1709" s="31"/>
      <c r="E1709" s="31"/>
      <c r="F1709" s="31"/>
      <c r="G1709" s="31"/>
      <c r="H1709" s="31"/>
      <c r="I1709" s="97"/>
      <c r="J1709" s="31"/>
      <c r="K1709" s="31"/>
      <c r="L1709" s="31"/>
      <c r="M1709" s="31"/>
      <c r="N1709" s="31"/>
      <c r="O1709" s="31"/>
      <c r="P1709" s="31"/>
      <c r="Q1709" s="31"/>
      <c r="S1709" s="31"/>
      <c r="T1709" s="31"/>
      <c r="U1709" s="31"/>
      <c r="V1709" s="31"/>
      <c r="W1709" s="31"/>
      <c r="X1709" s="31"/>
      <c r="Y1709" s="31"/>
      <c r="Z1709" s="31"/>
      <c r="AA1709" s="31"/>
      <c r="AB1709" s="31"/>
      <c r="AC1709" s="31"/>
      <c r="AD1709" s="31"/>
      <c r="AE1709" s="31"/>
      <c r="AF1709" s="31"/>
      <c r="AG1709" s="31"/>
      <c r="AH1709" s="31"/>
      <c r="AI1709" s="31"/>
    </row>
    <row r="1710" spans="1:35">
      <c r="A1710" s="31"/>
      <c r="B1710" s="31"/>
      <c r="C1710" s="31"/>
      <c r="D1710" s="31"/>
      <c r="E1710" s="31"/>
      <c r="F1710" s="31"/>
      <c r="G1710" s="31"/>
      <c r="H1710" s="31"/>
      <c r="I1710" s="97"/>
      <c r="J1710" s="31"/>
      <c r="K1710" s="31"/>
      <c r="L1710" s="31"/>
      <c r="M1710" s="31"/>
      <c r="N1710" s="31"/>
      <c r="O1710" s="31"/>
      <c r="P1710" s="31"/>
      <c r="Q1710" s="31"/>
      <c r="S1710" s="31"/>
      <c r="T1710" s="31"/>
      <c r="U1710" s="31"/>
      <c r="V1710" s="31"/>
      <c r="W1710" s="31"/>
      <c r="X1710" s="31"/>
      <c r="Y1710" s="31"/>
      <c r="Z1710" s="31"/>
      <c r="AA1710" s="31"/>
      <c r="AB1710" s="31"/>
      <c r="AC1710" s="31"/>
      <c r="AD1710" s="31"/>
      <c r="AE1710" s="31"/>
      <c r="AF1710" s="31"/>
      <c r="AG1710" s="31"/>
      <c r="AH1710" s="31"/>
      <c r="AI1710" s="31"/>
    </row>
    <row r="1711" spans="1:35">
      <c r="A1711" s="31"/>
      <c r="B1711" s="31"/>
      <c r="C1711" s="31"/>
      <c r="D1711" s="31"/>
      <c r="E1711" s="31"/>
      <c r="F1711" s="31"/>
      <c r="G1711" s="31"/>
      <c r="H1711" s="31"/>
      <c r="I1711" s="97"/>
      <c r="J1711" s="31"/>
      <c r="K1711" s="31"/>
      <c r="L1711" s="31"/>
      <c r="M1711" s="31"/>
      <c r="N1711" s="31"/>
      <c r="O1711" s="31"/>
      <c r="P1711" s="31"/>
      <c r="Q1711" s="31"/>
      <c r="S1711" s="31"/>
      <c r="T1711" s="31"/>
      <c r="U1711" s="31"/>
      <c r="V1711" s="31"/>
      <c r="W1711" s="31"/>
      <c r="X1711" s="31"/>
      <c r="Y1711" s="31"/>
      <c r="Z1711" s="31"/>
      <c r="AA1711" s="31"/>
      <c r="AB1711" s="31"/>
      <c r="AC1711" s="31"/>
      <c r="AD1711" s="31"/>
      <c r="AE1711" s="31"/>
      <c r="AF1711" s="31"/>
      <c r="AG1711" s="31"/>
      <c r="AH1711" s="31"/>
      <c r="AI1711" s="31"/>
    </row>
    <row r="1712" spans="1:35">
      <c r="A1712" s="31"/>
      <c r="B1712" s="31"/>
      <c r="C1712" s="31"/>
      <c r="D1712" s="31"/>
      <c r="E1712" s="31"/>
      <c r="F1712" s="31"/>
      <c r="G1712" s="31"/>
      <c r="H1712" s="31"/>
      <c r="I1712" s="97"/>
      <c r="J1712" s="31"/>
      <c r="K1712" s="31"/>
      <c r="L1712" s="31"/>
      <c r="M1712" s="31"/>
      <c r="N1712" s="31"/>
      <c r="O1712" s="31"/>
      <c r="P1712" s="31"/>
      <c r="Q1712" s="31"/>
      <c r="S1712" s="31"/>
      <c r="T1712" s="31"/>
      <c r="U1712" s="31"/>
      <c r="V1712" s="31"/>
      <c r="W1712" s="31"/>
      <c r="X1712" s="31"/>
      <c r="Y1712" s="31"/>
      <c r="Z1712" s="31"/>
      <c r="AA1712" s="31"/>
      <c r="AB1712" s="31"/>
      <c r="AC1712" s="31"/>
      <c r="AD1712" s="31"/>
      <c r="AE1712" s="31"/>
      <c r="AF1712" s="31"/>
      <c r="AG1712" s="31"/>
      <c r="AH1712" s="31"/>
      <c r="AI1712" s="31"/>
    </row>
    <row r="1713" spans="1:35">
      <c r="A1713" s="31"/>
      <c r="B1713" s="31"/>
      <c r="C1713" s="31"/>
      <c r="D1713" s="31"/>
      <c r="E1713" s="31"/>
      <c r="F1713" s="31"/>
      <c r="G1713" s="31"/>
      <c r="H1713" s="31"/>
      <c r="I1713" s="97"/>
      <c r="J1713" s="31"/>
      <c r="K1713" s="31"/>
      <c r="L1713" s="31"/>
      <c r="M1713" s="31"/>
      <c r="N1713" s="31"/>
      <c r="O1713" s="31"/>
      <c r="P1713" s="31"/>
      <c r="Q1713" s="31"/>
      <c r="S1713" s="31"/>
      <c r="T1713" s="31"/>
      <c r="U1713" s="31"/>
      <c r="V1713" s="31"/>
      <c r="W1713" s="31"/>
      <c r="X1713" s="31"/>
      <c r="Y1713" s="31"/>
      <c r="Z1713" s="31"/>
      <c r="AA1713" s="31"/>
      <c r="AB1713" s="31"/>
      <c r="AC1713" s="31"/>
      <c r="AD1713" s="31"/>
      <c r="AE1713" s="31"/>
      <c r="AF1713" s="31"/>
      <c r="AG1713" s="31"/>
      <c r="AH1713" s="31"/>
      <c r="AI1713" s="31"/>
    </row>
    <row r="1714" spans="1:35">
      <c r="A1714" s="31"/>
      <c r="B1714" s="31"/>
      <c r="C1714" s="31"/>
      <c r="D1714" s="31"/>
      <c r="E1714" s="31"/>
      <c r="F1714" s="31"/>
      <c r="G1714" s="31"/>
      <c r="H1714" s="31"/>
      <c r="I1714" s="97"/>
      <c r="J1714" s="31"/>
      <c r="K1714" s="31"/>
      <c r="L1714" s="31"/>
      <c r="M1714" s="31"/>
      <c r="N1714" s="31"/>
      <c r="O1714" s="31"/>
      <c r="P1714" s="31"/>
      <c r="Q1714" s="31"/>
      <c r="S1714" s="31"/>
      <c r="T1714" s="31"/>
      <c r="U1714" s="31"/>
      <c r="V1714" s="31"/>
      <c r="W1714" s="31"/>
      <c r="X1714" s="31"/>
      <c r="Y1714" s="31"/>
      <c r="Z1714" s="31"/>
      <c r="AA1714" s="31"/>
      <c r="AB1714" s="31"/>
      <c r="AC1714" s="31"/>
      <c r="AD1714" s="31"/>
      <c r="AE1714" s="31"/>
      <c r="AF1714" s="31"/>
      <c r="AG1714" s="31"/>
      <c r="AH1714" s="31"/>
      <c r="AI1714" s="31"/>
    </row>
    <row r="1715" spans="1:35">
      <c r="A1715" s="31"/>
      <c r="B1715" s="31"/>
      <c r="C1715" s="31"/>
      <c r="D1715" s="31"/>
      <c r="E1715" s="31"/>
      <c r="F1715" s="31"/>
      <c r="G1715" s="31"/>
      <c r="H1715" s="31"/>
      <c r="I1715" s="97"/>
      <c r="J1715" s="31"/>
      <c r="K1715" s="31"/>
      <c r="L1715" s="31"/>
      <c r="M1715" s="31"/>
      <c r="N1715" s="31"/>
      <c r="O1715" s="31"/>
      <c r="P1715" s="31"/>
      <c r="Q1715" s="31"/>
      <c r="S1715" s="31"/>
      <c r="T1715" s="31"/>
      <c r="U1715" s="31"/>
      <c r="V1715" s="31"/>
      <c r="W1715" s="31"/>
      <c r="X1715" s="31"/>
      <c r="Y1715" s="31"/>
      <c r="Z1715" s="31"/>
      <c r="AA1715" s="31"/>
      <c r="AB1715" s="31"/>
      <c r="AC1715" s="31"/>
      <c r="AD1715" s="31"/>
      <c r="AE1715" s="31"/>
      <c r="AF1715" s="31"/>
      <c r="AG1715" s="31"/>
      <c r="AH1715" s="31"/>
      <c r="AI1715" s="31"/>
    </row>
    <row r="1716" spans="1:35">
      <c r="A1716" s="31"/>
      <c r="B1716" s="31"/>
      <c r="C1716" s="31"/>
      <c r="D1716" s="31"/>
      <c r="E1716" s="31"/>
      <c r="F1716" s="31"/>
      <c r="G1716" s="31"/>
      <c r="H1716" s="31"/>
      <c r="I1716" s="97"/>
      <c r="J1716" s="31"/>
      <c r="K1716" s="31"/>
      <c r="L1716" s="31"/>
      <c r="M1716" s="31"/>
      <c r="N1716" s="31"/>
      <c r="O1716" s="31"/>
      <c r="P1716" s="31"/>
      <c r="Q1716" s="31"/>
      <c r="S1716" s="31"/>
      <c r="T1716" s="31"/>
      <c r="U1716" s="31"/>
      <c r="V1716" s="31"/>
      <c r="W1716" s="31"/>
      <c r="X1716" s="31"/>
      <c r="Y1716" s="31"/>
      <c r="Z1716" s="31"/>
      <c r="AA1716" s="31"/>
      <c r="AB1716" s="31"/>
      <c r="AC1716" s="31"/>
      <c r="AD1716" s="31"/>
      <c r="AE1716" s="31"/>
      <c r="AF1716" s="31"/>
      <c r="AG1716" s="31"/>
      <c r="AH1716" s="31"/>
      <c r="AI1716" s="31"/>
    </row>
    <row r="1717" spans="1:35">
      <c r="A1717" s="31"/>
      <c r="B1717" s="31"/>
      <c r="C1717" s="31"/>
      <c r="D1717" s="31"/>
      <c r="E1717" s="31"/>
      <c r="F1717" s="31"/>
      <c r="G1717" s="31"/>
      <c r="H1717" s="31"/>
      <c r="I1717" s="97"/>
      <c r="J1717" s="31"/>
      <c r="K1717" s="31"/>
      <c r="L1717" s="31"/>
      <c r="M1717" s="31"/>
      <c r="N1717" s="31"/>
      <c r="O1717" s="31"/>
      <c r="P1717" s="31"/>
      <c r="Q1717" s="31"/>
      <c r="S1717" s="31"/>
      <c r="T1717" s="31"/>
      <c r="U1717" s="31"/>
      <c r="V1717" s="31"/>
      <c r="W1717" s="31"/>
      <c r="X1717" s="31"/>
      <c r="Y1717" s="31"/>
      <c r="Z1717" s="31"/>
      <c r="AA1717" s="31"/>
      <c r="AB1717" s="31"/>
      <c r="AC1717" s="31"/>
      <c r="AD1717" s="31"/>
      <c r="AE1717" s="31"/>
      <c r="AF1717" s="31"/>
      <c r="AG1717" s="31"/>
      <c r="AH1717" s="31"/>
      <c r="AI1717" s="31"/>
    </row>
    <row r="1718" spans="1:35">
      <c r="A1718" s="31"/>
      <c r="B1718" s="31"/>
      <c r="C1718" s="31"/>
      <c r="D1718" s="31"/>
      <c r="E1718" s="31"/>
      <c r="F1718" s="31"/>
      <c r="G1718" s="31"/>
      <c r="H1718" s="31"/>
      <c r="I1718" s="97"/>
      <c r="J1718" s="31"/>
      <c r="K1718" s="31"/>
      <c r="L1718" s="31"/>
      <c r="M1718" s="31"/>
      <c r="N1718" s="31"/>
      <c r="O1718" s="31"/>
      <c r="P1718" s="31"/>
      <c r="Q1718" s="31"/>
      <c r="S1718" s="31"/>
      <c r="T1718" s="31"/>
      <c r="U1718" s="31"/>
      <c r="V1718" s="31"/>
      <c r="W1718" s="31"/>
      <c r="X1718" s="31"/>
      <c r="Y1718" s="31"/>
      <c r="Z1718" s="31"/>
      <c r="AA1718" s="31"/>
      <c r="AB1718" s="31"/>
      <c r="AC1718" s="31"/>
      <c r="AD1718" s="31"/>
      <c r="AE1718" s="31"/>
      <c r="AF1718" s="31"/>
      <c r="AG1718" s="31"/>
      <c r="AH1718" s="31"/>
      <c r="AI1718" s="31"/>
    </row>
    <row r="1719" spans="1:35">
      <c r="A1719" s="31"/>
      <c r="B1719" s="31"/>
      <c r="C1719" s="31"/>
      <c r="D1719" s="31"/>
      <c r="E1719" s="31"/>
      <c r="F1719" s="31"/>
      <c r="G1719" s="31"/>
      <c r="H1719" s="31"/>
      <c r="I1719" s="97"/>
      <c r="J1719" s="31"/>
      <c r="K1719" s="31"/>
      <c r="L1719" s="31"/>
      <c r="M1719" s="31"/>
      <c r="N1719" s="31"/>
      <c r="O1719" s="31"/>
      <c r="P1719" s="31"/>
      <c r="Q1719" s="31"/>
      <c r="S1719" s="31"/>
      <c r="T1719" s="31"/>
      <c r="U1719" s="31"/>
      <c r="V1719" s="31"/>
      <c r="W1719" s="31"/>
      <c r="X1719" s="31"/>
      <c r="Y1719" s="31"/>
      <c r="Z1719" s="31"/>
      <c r="AA1719" s="31"/>
      <c r="AB1719" s="31"/>
      <c r="AC1719" s="31"/>
      <c r="AD1719" s="31"/>
      <c r="AE1719" s="31"/>
      <c r="AF1719" s="31"/>
      <c r="AG1719" s="31"/>
      <c r="AH1719" s="31"/>
      <c r="AI1719" s="31"/>
    </row>
    <row r="1720" spans="1:35">
      <c r="A1720" s="31"/>
      <c r="B1720" s="31"/>
      <c r="C1720" s="31"/>
      <c r="D1720" s="31"/>
      <c r="E1720" s="31"/>
      <c r="F1720" s="31"/>
      <c r="G1720" s="31"/>
      <c r="H1720" s="31"/>
      <c r="I1720" s="97"/>
      <c r="J1720" s="31"/>
      <c r="K1720" s="31"/>
      <c r="L1720" s="31"/>
      <c r="M1720" s="31"/>
      <c r="N1720" s="31"/>
      <c r="O1720" s="31"/>
      <c r="P1720" s="31"/>
      <c r="Q1720" s="31"/>
      <c r="S1720" s="31"/>
      <c r="T1720" s="31"/>
      <c r="U1720" s="31"/>
      <c r="V1720" s="31"/>
      <c r="W1720" s="31"/>
      <c r="X1720" s="31"/>
      <c r="Y1720" s="31"/>
      <c r="Z1720" s="31"/>
      <c r="AA1720" s="31"/>
      <c r="AB1720" s="31"/>
      <c r="AC1720" s="31"/>
      <c r="AD1720" s="31"/>
      <c r="AE1720" s="31"/>
      <c r="AF1720" s="31"/>
      <c r="AG1720" s="31"/>
      <c r="AH1720" s="31"/>
      <c r="AI1720" s="31"/>
    </row>
    <row r="1721" spans="1:35">
      <c r="A1721" s="31"/>
      <c r="B1721" s="31"/>
      <c r="C1721" s="31"/>
      <c r="D1721" s="31"/>
      <c r="E1721" s="31"/>
      <c r="F1721" s="31"/>
      <c r="G1721" s="31"/>
      <c r="H1721" s="31"/>
      <c r="I1721" s="97"/>
      <c r="J1721" s="31"/>
      <c r="K1721" s="31"/>
      <c r="L1721" s="31"/>
      <c r="M1721" s="31"/>
      <c r="N1721" s="31"/>
      <c r="O1721" s="31"/>
      <c r="P1721" s="31"/>
      <c r="Q1721" s="31"/>
      <c r="S1721" s="31"/>
      <c r="T1721" s="31"/>
      <c r="U1721" s="31"/>
      <c r="V1721" s="31"/>
      <c r="W1721" s="31"/>
      <c r="X1721" s="31"/>
      <c r="Y1721" s="31"/>
      <c r="Z1721" s="31"/>
      <c r="AA1721" s="31"/>
      <c r="AB1721" s="31"/>
      <c r="AC1721" s="31"/>
      <c r="AD1721" s="31"/>
      <c r="AE1721" s="31"/>
      <c r="AF1721" s="31"/>
      <c r="AG1721" s="31"/>
      <c r="AH1721" s="31"/>
      <c r="AI1721" s="31"/>
    </row>
    <row r="1722" spans="1:35">
      <c r="A1722" s="31"/>
      <c r="B1722" s="31"/>
      <c r="C1722" s="31"/>
      <c r="D1722" s="31"/>
      <c r="E1722" s="31"/>
      <c r="F1722" s="31"/>
      <c r="G1722" s="31"/>
      <c r="H1722" s="31"/>
      <c r="I1722" s="97"/>
      <c r="J1722" s="31"/>
      <c r="K1722" s="31"/>
      <c r="L1722" s="31"/>
      <c r="M1722" s="31"/>
      <c r="N1722" s="31"/>
      <c r="O1722" s="31"/>
      <c r="P1722" s="31"/>
      <c r="Q1722" s="31"/>
      <c r="S1722" s="31"/>
      <c r="T1722" s="31"/>
      <c r="U1722" s="31"/>
      <c r="V1722" s="31"/>
      <c r="W1722" s="31"/>
      <c r="X1722" s="31"/>
      <c r="Y1722" s="31"/>
      <c r="Z1722" s="31"/>
      <c r="AA1722" s="31"/>
      <c r="AB1722" s="31"/>
      <c r="AC1722" s="31"/>
      <c r="AD1722" s="31"/>
      <c r="AE1722" s="31"/>
      <c r="AF1722" s="31"/>
      <c r="AG1722" s="31"/>
      <c r="AH1722" s="31"/>
      <c r="AI1722" s="31"/>
    </row>
    <row r="1723" spans="1:35">
      <c r="A1723" s="31"/>
      <c r="B1723" s="31"/>
      <c r="C1723" s="31"/>
      <c r="D1723" s="31"/>
      <c r="E1723" s="31"/>
      <c r="F1723" s="31"/>
      <c r="G1723" s="31"/>
      <c r="H1723" s="31"/>
      <c r="I1723" s="97"/>
      <c r="J1723" s="31"/>
      <c r="K1723" s="31"/>
      <c r="L1723" s="31"/>
      <c r="M1723" s="31"/>
      <c r="N1723" s="31"/>
      <c r="O1723" s="31"/>
      <c r="P1723" s="31"/>
      <c r="Q1723" s="31"/>
      <c r="S1723" s="31"/>
      <c r="T1723" s="31"/>
      <c r="U1723" s="31"/>
      <c r="V1723" s="31"/>
      <c r="W1723" s="31"/>
      <c r="X1723" s="31"/>
      <c r="Y1723" s="31"/>
      <c r="Z1723" s="31"/>
      <c r="AA1723" s="31"/>
      <c r="AB1723" s="31"/>
      <c r="AC1723" s="31"/>
      <c r="AD1723" s="31"/>
      <c r="AE1723" s="31"/>
      <c r="AF1723" s="31"/>
      <c r="AG1723" s="31"/>
      <c r="AH1723" s="31"/>
      <c r="AI1723" s="31"/>
    </row>
    <row r="1724" spans="1:35">
      <c r="A1724" s="31"/>
      <c r="B1724" s="31"/>
      <c r="C1724" s="31"/>
      <c r="D1724" s="31"/>
      <c r="E1724" s="31"/>
      <c r="F1724" s="31"/>
      <c r="G1724" s="31"/>
      <c r="H1724" s="31"/>
      <c r="I1724" s="97"/>
      <c r="J1724" s="31"/>
      <c r="K1724" s="31"/>
      <c r="L1724" s="31"/>
      <c r="M1724" s="31"/>
      <c r="N1724" s="31"/>
      <c r="O1724" s="31"/>
      <c r="P1724" s="31"/>
      <c r="Q1724" s="31"/>
      <c r="S1724" s="31"/>
      <c r="T1724" s="31"/>
      <c r="U1724" s="31"/>
      <c r="V1724" s="31"/>
      <c r="W1724" s="31"/>
      <c r="X1724" s="31"/>
      <c r="Y1724" s="31"/>
      <c r="Z1724" s="31"/>
      <c r="AA1724" s="31"/>
      <c r="AB1724" s="31"/>
      <c r="AC1724" s="31"/>
      <c r="AD1724" s="31"/>
      <c r="AE1724" s="31"/>
      <c r="AF1724" s="31"/>
      <c r="AG1724" s="31"/>
      <c r="AH1724" s="31"/>
      <c r="AI1724" s="31"/>
    </row>
    <row r="1725" spans="1:35">
      <c r="A1725" s="31"/>
      <c r="B1725" s="31"/>
      <c r="C1725" s="31"/>
      <c r="D1725" s="31"/>
      <c r="E1725" s="31"/>
      <c r="F1725" s="31"/>
      <c r="G1725" s="31"/>
      <c r="H1725" s="31"/>
      <c r="I1725" s="97"/>
      <c r="J1725" s="31"/>
      <c r="K1725" s="31"/>
      <c r="L1725" s="31"/>
      <c r="M1725" s="31"/>
      <c r="N1725" s="31"/>
      <c r="O1725" s="31"/>
      <c r="P1725" s="31"/>
      <c r="Q1725" s="31"/>
      <c r="S1725" s="31"/>
      <c r="T1725" s="31"/>
      <c r="U1725" s="31"/>
      <c r="V1725" s="31"/>
      <c r="W1725" s="31"/>
      <c r="X1725" s="31"/>
      <c r="Y1725" s="31"/>
      <c r="Z1725" s="31"/>
      <c r="AA1725" s="31"/>
      <c r="AB1725" s="31"/>
      <c r="AC1725" s="31"/>
      <c r="AD1725" s="31"/>
      <c r="AE1725" s="31"/>
      <c r="AF1725" s="31"/>
      <c r="AG1725" s="31"/>
      <c r="AH1725" s="31"/>
      <c r="AI1725" s="31"/>
    </row>
    <row r="1726" spans="1:35">
      <c r="A1726" s="31"/>
      <c r="B1726" s="31"/>
      <c r="C1726" s="31"/>
      <c r="D1726" s="31"/>
      <c r="E1726" s="31"/>
      <c r="F1726" s="31"/>
      <c r="G1726" s="31"/>
      <c r="H1726" s="31"/>
      <c r="I1726" s="97"/>
      <c r="J1726" s="31"/>
      <c r="K1726" s="31"/>
      <c r="L1726" s="31"/>
      <c r="M1726" s="31"/>
      <c r="N1726" s="31"/>
      <c r="O1726" s="31"/>
      <c r="P1726" s="31"/>
      <c r="Q1726" s="31"/>
      <c r="S1726" s="31"/>
      <c r="T1726" s="31"/>
      <c r="U1726" s="31"/>
      <c r="V1726" s="31"/>
      <c r="W1726" s="31"/>
      <c r="X1726" s="31"/>
      <c r="Y1726" s="31"/>
      <c r="Z1726" s="31"/>
      <c r="AA1726" s="31"/>
      <c r="AB1726" s="31"/>
      <c r="AC1726" s="31"/>
      <c r="AD1726" s="31"/>
      <c r="AE1726" s="31"/>
      <c r="AF1726" s="31"/>
      <c r="AG1726" s="31"/>
      <c r="AH1726" s="31"/>
      <c r="AI1726" s="31"/>
    </row>
    <row r="1727" spans="1:35">
      <c r="A1727" s="31"/>
      <c r="B1727" s="31"/>
      <c r="C1727" s="31"/>
      <c r="D1727" s="31"/>
      <c r="E1727" s="31"/>
      <c r="F1727" s="31"/>
      <c r="G1727" s="31"/>
      <c r="H1727" s="31"/>
      <c r="I1727" s="97"/>
      <c r="J1727" s="31"/>
      <c r="K1727" s="31"/>
      <c r="L1727" s="31"/>
      <c r="M1727" s="31"/>
      <c r="N1727" s="31"/>
      <c r="O1727" s="31"/>
      <c r="P1727" s="31"/>
      <c r="Q1727" s="31"/>
      <c r="S1727" s="31"/>
      <c r="T1727" s="31"/>
      <c r="U1727" s="31"/>
      <c r="V1727" s="31"/>
      <c r="W1727" s="31"/>
      <c r="X1727" s="31"/>
      <c r="Y1727" s="31"/>
      <c r="Z1727" s="31"/>
      <c r="AA1727" s="31"/>
      <c r="AB1727" s="31"/>
      <c r="AC1727" s="31"/>
      <c r="AD1727" s="31"/>
      <c r="AE1727" s="31"/>
      <c r="AF1727" s="31"/>
      <c r="AG1727" s="31"/>
      <c r="AH1727" s="31"/>
      <c r="AI1727" s="31"/>
    </row>
    <row r="1728" spans="1:35">
      <c r="A1728" s="31"/>
      <c r="B1728" s="31"/>
      <c r="C1728" s="31"/>
      <c r="D1728" s="31"/>
      <c r="E1728" s="31"/>
      <c r="F1728" s="31"/>
      <c r="G1728" s="31"/>
      <c r="H1728" s="31"/>
      <c r="I1728" s="97"/>
      <c r="J1728" s="31"/>
      <c r="K1728" s="31"/>
      <c r="L1728" s="31"/>
      <c r="M1728" s="31"/>
      <c r="N1728" s="31"/>
      <c r="O1728" s="31"/>
      <c r="P1728" s="31"/>
      <c r="Q1728" s="31"/>
      <c r="S1728" s="31"/>
      <c r="T1728" s="31"/>
      <c r="U1728" s="31"/>
      <c r="V1728" s="31"/>
      <c r="W1728" s="31"/>
      <c r="X1728" s="31"/>
      <c r="Y1728" s="31"/>
      <c r="Z1728" s="31"/>
      <c r="AA1728" s="31"/>
      <c r="AB1728" s="31"/>
      <c r="AC1728" s="31"/>
      <c r="AD1728" s="31"/>
      <c r="AE1728" s="31"/>
      <c r="AF1728" s="31"/>
      <c r="AG1728" s="31"/>
      <c r="AH1728" s="31"/>
      <c r="AI1728" s="31"/>
    </row>
    <row r="1729" spans="1:35">
      <c r="A1729" s="31"/>
      <c r="B1729" s="31"/>
      <c r="C1729" s="31"/>
      <c r="D1729" s="31"/>
      <c r="E1729" s="31"/>
      <c r="F1729" s="31"/>
      <c r="G1729" s="31"/>
      <c r="H1729" s="31"/>
      <c r="I1729" s="97"/>
      <c r="J1729" s="31"/>
      <c r="K1729" s="31"/>
      <c r="L1729" s="31"/>
      <c r="M1729" s="31"/>
      <c r="N1729" s="31"/>
      <c r="O1729" s="31"/>
      <c r="P1729" s="31"/>
      <c r="Q1729" s="31"/>
      <c r="S1729" s="31"/>
      <c r="T1729" s="31"/>
      <c r="U1729" s="31"/>
      <c r="V1729" s="31"/>
      <c r="W1729" s="31"/>
      <c r="X1729" s="31"/>
      <c r="Y1729" s="31"/>
      <c r="Z1729" s="31"/>
      <c r="AA1729" s="31"/>
      <c r="AB1729" s="31"/>
      <c r="AC1729" s="31"/>
      <c r="AD1729" s="31"/>
      <c r="AE1729" s="31"/>
      <c r="AF1729" s="31"/>
      <c r="AG1729" s="31"/>
      <c r="AH1729" s="31"/>
      <c r="AI1729" s="31"/>
    </row>
    <row r="1730" spans="1:35">
      <c r="A1730" s="31"/>
      <c r="B1730" s="31"/>
      <c r="C1730" s="31"/>
      <c r="D1730" s="31"/>
      <c r="E1730" s="31"/>
      <c r="F1730" s="31"/>
      <c r="G1730" s="31"/>
      <c r="H1730" s="31"/>
      <c r="I1730" s="97"/>
      <c r="J1730" s="31"/>
      <c r="K1730" s="31"/>
      <c r="L1730" s="31"/>
      <c r="M1730" s="31"/>
      <c r="N1730" s="31"/>
      <c r="O1730" s="31"/>
      <c r="P1730" s="31"/>
      <c r="Q1730" s="31"/>
      <c r="S1730" s="31"/>
      <c r="T1730" s="31"/>
      <c r="U1730" s="31"/>
      <c r="V1730" s="31"/>
      <c r="W1730" s="31"/>
      <c r="X1730" s="31"/>
      <c r="Y1730" s="31"/>
      <c r="Z1730" s="31"/>
      <c r="AA1730" s="31"/>
      <c r="AB1730" s="31"/>
      <c r="AC1730" s="31"/>
      <c r="AD1730" s="31"/>
      <c r="AE1730" s="31"/>
      <c r="AF1730" s="31"/>
      <c r="AG1730" s="31"/>
      <c r="AH1730" s="31"/>
      <c r="AI1730" s="31"/>
    </row>
    <row r="1731" spans="1:35">
      <c r="A1731" s="31"/>
      <c r="B1731" s="31"/>
      <c r="C1731" s="31"/>
      <c r="D1731" s="31"/>
      <c r="E1731" s="31"/>
      <c r="F1731" s="31"/>
      <c r="G1731" s="31"/>
      <c r="H1731" s="31"/>
      <c r="I1731" s="97"/>
      <c r="J1731" s="31"/>
      <c r="K1731" s="31"/>
      <c r="L1731" s="31"/>
      <c r="M1731" s="31"/>
      <c r="N1731" s="31"/>
      <c r="O1731" s="31"/>
      <c r="P1731" s="31"/>
      <c r="Q1731" s="31"/>
      <c r="S1731" s="31"/>
      <c r="T1731" s="31"/>
      <c r="U1731" s="31"/>
      <c r="V1731" s="31"/>
      <c r="W1731" s="31"/>
      <c r="X1731" s="31"/>
      <c r="Y1731" s="31"/>
      <c r="Z1731" s="31"/>
      <c r="AA1731" s="31"/>
      <c r="AB1731" s="31"/>
      <c r="AC1731" s="31"/>
      <c r="AD1731" s="31"/>
      <c r="AE1731" s="31"/>
      <c r="AF1731" s="31"/>
      <c r="AG1731" s="31"/>
      <c r="AH1731" s="31"/>
      <c r="AI1731" s="31"/>
    </row>
    <row r="1732" spans="1:35">
      <c r="A1732" s="31"/>
      <c r="B1732" s="31"/>
      <c r="C1732" s="31"/>
      <c r="D1732" s="31"/>
      <c r="E1732" s="31"/>
      <c r="F1732" s="31"/>
      <c r="G1732" s="31"/>
      <c r="H1732" s="31"/>
      <c r="I1732" s="97"/>
      <c r="J1732" s="31"/>
      <c r="K1732" s="31"/>
      <c r="L1732" s="31"/>
      <c r="M1732" s="31"/>
      <c r="N1732" s="31"/>
      <c r="O1732" s="31"/>
      <c r="P1732" s="31"/>
      <c r="Q1732" s="31"/>
      <c r="S1732" s="31"/>
      <c r="T1732" s="31"/>
      <c r="U1732" s="31"/>
      <c r="V1732" s="31"/>
      <c r="W1732" s="31"/>
      <c r="X1732" s="31"/>
      <c r="Y1732" s="31"/>
      <c r="Z1732" s="31"/>
      <c r="AA1732" s="31"/>
      <c r="AB1732" s="31"/>
      <c r="AC1732" s="31"/>
      <c r="AD1732" s="31"/>
      <c r="AE1732" s="31"/>
      <c r="AF1732" s="31"/>
      <c r="AG1732" s="31"/>
      <c r="AH1732" s="31"/>
      <c r="AI1732" s="31"/>
    </row>
    <row r="1733" spans="1:35">
      <c r="A1733" s="31"/>
      <c r="B1733" s="31"/>
      <c r="C1733" s="31"/>
      <c r="D1733" s="31"/>
      <c r="E1733" s="31"/>
      <c r="F1733" s="31"/>
      <c r="G1733" s="31"/>
      <c r="H1733" s="31"/>
      <c r="I1733" s="97"/>
      <c r="J1733" s="31"/>
      <c r="K1733" s="31"/>
      <c r="L1733" s="31"/>
      <c r="M1733" s="31"/>
      <c r="N1733" s="31"/>
      <c r="O1733" s="31"/>
      <c r="P1733" s="31"/>
      <c r="Q1733" s="31"/>
      <c r="S1733" s="31"/>
      <c r="T1733" s="31"/>
      <c r="U1733" s="31"/>
      <c r="V1733" s="31"/>
      <c r="W1733" s="31"/>
      <c r="X1733" s="31"/>
      <c r="Y1733" s="31"/>
      <c r="Z1733" s="31"/>
      <c r="AA1733" s="31"/>
      <c r="AB1733" s="31"/>
      <c r="AC1733" s="31"/>
      <c r="AD1733" s="31"/>
      <c r="AE1733" s="31"/>
      <c r="AF1733" s="31"/>
      <c r="AG1733" s="31"/>
      <c r="AH1733" s="31"/>
      <c r="AI1733" s="31"/>
    </row>
    <row r="1734" spans="1:35">
      <c r="A1734" s="31"/>
      <c r="B1734" s="31"/>
      <c r="C1734" s="31"/>
      <c r="D1734" s="31"/>
      <c r="E1734" s="31"/>
      <c r="F1734" s="31"/>
      <c r="G1734" s="31"/>
      <c r="H1734" s="31"/>
      <c r="I1734" s="97"/>
      <c r="J1734" s="31"/>
      <c r="K1734" s="31"/>
      <c r="L1734" s="31"/>
      <c r="M1734" s="31"/>
      <c r="N1734" s="31"/>
      <c r="O1734" s="31"/>
      <c r="P1734" s="31"/>
      <c r="Q1734" s="31"/>
      <c r="S1734" s="31"/>
      <c r="T1734" s="31"/>
      <c r="U1734" s="31"/>
      <c r="V1734" s="31"/>
      <c r="W1734" s="31"/>
      <c r="X1734" s="31"/>
      <c r="Y1734" s="31"/>
      <c r="Z1734" s="31"/>
      <c r="AA1734" s="31"/>
      <c r="AB1734" s="31"/>
      <c r="AC1734" s="31"/>
      <c r="AD1734" s="31"/>
      <c r="AE1734" s="31"/>
      <c r="AF1734" s="31"/>
      <c r="AG1734" s="31"/>
      <c r="AH1734" s="31"/>
      <c r="AI1734" s="31"/>
    </row>
    <row r="1735" spans="1:35">
      <c r="A1735" s="31"/>
      <c r="B1735" s="31"/>
      <c r="C1735" s="31"/>
      <c r="D1735" s="31"/>
      <c r="E1735" s="31"/>
      <c r="F1735" s="31"/>
      <c r="G1735" s="31"/>
      <c r="H1735" s="31"/>
      <c r="I1735" s="97"/>
      <c r="J1735" s="31"/>
      <c r="K1735" s="31"/>
      <c r="L1735" s="31"/>
      <c r="M1735" s="31"/>
      <c r="N1735" s="31"/>
      <c r="O1735" s="31"/>
      <c r="P1735" s="31"/>
      <c r="Q1735" s="31"/>
      <c r="S1735" s="31"/>
      <c r="T1735" s="31"/>
      <c r="U1735" s="31"/>
      <c r="V1735" s="31"/>
      <c r="W1735" s="31"/>
      <c r="X1735" s="31"/>
      <c r="Y1735" s="31"/>
      <c r="Z1735" s="31"/>
      <c r="AA1735" s="31"/>
      <c r="AB1735" s="31"/>
      <c r="AC1735" s="31"/>
      <c r="AD1735" s="31"/>
      <c r="AE1735" s="31"/>
      <c r="AF1735" s="31"/>
      <c r="AG1735" s="31"/>
      <c r="AH1735" s="31"/>
      <c r="AI1735" s="31"/>
    </row>
    <row r="1736" spans="1:35">
      <c r="A1736" s="31"/>
      <c r="B1736" s="31"/>
      <c r="C1736" s="31"/>
      <c r="D1736" s="31"/>
      <c r="E1736" s="31"/>
      <c r="F1736" s="31"/>
      <c r="G1736" s="31"/>
      <c r="H1736" s="31"/>
      <c r="I1736" s="97"/>
      <c r="J1736" s="31"/>
      <c r="K1736" s="31"/>
      <c r="L1736" s="31"/>
      <c r="M1736" s="31"/>
      <c r="N1736" s="31"/>
      <c r="O1736" s="31"/>
      <c r="P1736" s="31"/>
      <c r="Q1736" s="31"/>
      <c r="S1736" s="31"/>
      <c r="T1736" s="31"/>
      <c r="U1736" s="31"/>
      <c r="V1736" s="31"/>
      <c r="W1736" s="31"/>
      <c r="X1736" s="31"/>
      <c r="Y1736" s="31"/>
      <c r="Z1736" s="31"/>
      <c r="AA1736" s="31"/>
      <c r="AB1736" s="31"/>
      <c r="AC1736" s="31"/>
      <c r="AD1736" s="31"/>
      <c r="AE1736" s="31"/>
      <c r="AF1736" s="31"/>
      <c r="AG1736" s="31"/>
      <c r="AH1736" s="31"/>
      <c r="AI1736" s="31"/>
    </row>
    <row r="1737" spans="1:35">
      <c r="A1737" s="31"/>
      <c r="B1737" s="31"/>
      <c r="C1737" s="31"/>
      <c r="D1737" s="31"/>
      <c r="E1737" s="31"/>
      <c r="F1737" s="31"/>
      <c r="G1737" s="31"/>
      <c r="H1737" s="31"/>
      <c r="I1737" s="97"/>
      <c r="J1737" s="31"/>
      <c r="K1737" s="31"/>
      <c r="L1737" s="31"/>
      <c r="M1737" s="31"/>
      <c r="N1737" s="31"/>
      <c r="O1737" s="31"/>
      <c r="P1737" s="31"/>
      <c r="Q1737" s="31"/>
      <c r="S1737" s="31"/>
      <c r="T1737" s="31"/>
      <c r="U1737" s="31"/>
      <c r="V1737" s="31"/>
      <c r="W1737" s="31"/>
      <c r="X1737" s="31"/>
      <c r="Y1737" s="31"/>
      <c r="Z1737" s="31"/>
      <c r="AA1737" s="31"/>
      <c r="AB1737" s="31"/>
      <c r="AC1737" s="31"/>
      <c r="AD1737" s="31"/>
      <c r="AE1737" s="31"/>
      <c r="AF1737" s="31"/>
      <c r="AG1737" s="31"/>
      <c r="AH1737" s="31"/>
      <c r="AI1737" s="31"/>
    </row>
    <row r="1738" spans="1:35">
      <c r="A1738" s="31"/>
      <c r="B1738" s="31"/>
      <c r="C1738" s="31"/>
      <c r="D1738" s="31"/>
      <c r="E1738" s="31"/>
      <c r="F1738" s="31"/>
      <c r="G1738" s="31"/>
      <c r="H1738" s="31"/>
      <c r="I1738" s="97"/>
      <c r="J1738" s="31"/>
      <c r="K1738" s="31"/>
      <c r="L1738" s="31"/>
      <c r="M1738" s="31"/>
      <c r="N1738" s="31"/>
      <c r="O1738" s="31"/>
      <c r="P1738" s="31"/>
      <c r="Q1738" s="31"/>
      <c r="S1738" s="31"/>
      <c r="T1738" s="31"/>
      <c r="U1738" s="31"/>
      <c r="V1738" s="31"/>
      <c r="W1738" s="31"/>
      <c r="X1738" s="31"/>
      <c r="Y1738" s="31"/>
      <c r="Z1738" s="31"/>
      <c r="AA1738" s="31"/>
      <c r="AB1738" s="31"/>
      <c r="AC1738" s="31"/>
      <c r="AD1738" s="31"/>
      <c r="AE1738" s="31"/>
      <c r="AF1738" s="31"/>
      <c r="AG1738" s="31"/>
      <c r="AH1738" s="31"/>
      <c r="AI1738" s="31"/>
    </row>
    <row r="1739" spans="1:35">
      <c r="A1739" s="31"/>
      <c r="B1739" s="31"/>
      <c r="C1739" s="31"/>
      <c r="D1739" s="31"/>
      <c r="E1739" s="31"/>
      <c r="F1739" s="31"/>
      <c r="G1739" s="31"/>
      <c r="H1739" s="31"/>
      <c r="I1739" s="97"/>
      <c r="J1739" s="31"/>
      <c r="K1739" s="31"/>
      <c r="L1739" s="31"/>
      <c r="M1739" s="31"/>
      <c r="N1739" s="31"/>
      <c r="O1739" s="31"/>
      <c r="P1739" s="31"/>
      <c r="Q1739" s="31"/>
      <c r="S1739" s="31"/>
      <c r="T1739" s="31"/>
      <c r="U1739" s="31"/>
      <c r="V1739" s="31"/>
      <c r="W1739" s="31"/>
      <c r="X1739" s="31"/>
      <c r="Y1739" s="31"/>
      <c r="Z1739" s="31"/>
      <c r="AA1739" s="31"/>
      <c r="AB1739" s="31"/>
      <c r="AC1739" s="31"/>
      <c r="AD1739" s="31"/>
      <c r="AE1739" s="31"/>
      <c r="AF1739" s="31"/>
      <c r="AG1739" s="31"/>
      <c r="AH1739" s="31"/>
      <c r="AI1739" s="31"/>
    </row>
    <row r="1740" spans="1:35">
      <c r="A1740" s="31"/>
      <c r="B1740" s="31"/>
      <c r="C1740" s="31"/>
      <c r="D1740" s="31"/>
      <c r="E1740" s="31"/>
      <c r="F1740" s="31"/>
      <c r="G1740" s="31"/>
      <c r="H1740" s="31"/>
      <c r="I1740" s="97"/>
      <c r="J1740" s="31"/>
      <c r="K1740" s="31"/>
      <c r="L1740" s="31"/>
      <c r="M1740" s="31"/>
      <c r="N1740" s="31"/>
      <c r="O1740" s="31"/>
      <c r="P1740" s="31"/>
      <c r="Q1740" s="31"/>
      <c r="S1740" s="31"/>
      <c r="T1740" s="31"/>
      <c r="U1740" s="31"/>
      <c r="V1740" s="31"/>
      <c r="W1740" s="31"/>
      <c r="X1740" s="31"/>
      <c r="Y1740" s="31"/>
      <c r="Z1740" s="31"/>
      <c r="AA1740" s="31"/>
      <c r="AB1740" s="31"/>
      <c r="AC1740" s="31"/>
      <c r="AD1740" s="31"/>
      <c r="AE1740" s="31"/>
      <c r="AF1740" s="31"/>
      <c r="AG1740" s="31"/>
      <c r="AH1740" s="31"/>
      <c r="AI1740" s="31"/>
    </row>
    <row r="1741" spans="1:35">
      <c r="A1741" s="31"/>
      <c r="B1741" s="31"/>
      <c r="C1741" s="31"/>
      <c r="D1741" s="31"/>
      <c r="E1741" s="31"/>
      <c r="F1741" s="31"/>
      <c r="G1741" s="31"/>
      <c r="H1741" s="31"/>
      <c r="I1741" s="97"/>
      <c r="J1741" s="31"/>
      <c r="K1741" s="31"/>
      <c r="L1741" s="31"/>
      <c r="M1741" s="31"/>
      <c r="N1741" s="31"/>
      <c r="O1741" s="31"/>
      <c r="P1741" s="31"/>
      <c r="Q1741" s="31"/>
      <c r="S1741" s="31"/>
      <c r="T1741" s="31"/>
      <c r="U1741" s="31"/>
      <c r="V1741" s="31"/>
      <c r="W1741" s="31"/>
      <c r="X1741" s="31"/>
      <c r="Y1741" s="31"/>
      <c r="Z1741" s="31"/>
      <c r="AA1741" s="31"/>
      <c r="AB1741" s="31"/>
      <c r="AC1741" s="31"/>
      <c r="AD1741" s="31"/>
      <c r="AE1741" s="31"/>
      <c r="AF1741" s="31"/>
      <c r="AG1741" s="31"/>
      <c r="AH1741" s="31"/>
      <c r="AI1741" s="31"/>
    </row>
    <row r="1742" spans="1:35">
      <c r="A1742" s="31"/>
      <c r="B1742" s="31"/>
      <c r="C1742" s="31"/>
      <c r="D1742" s="31"/>
      <c r="E1742" s="31"/>
      <c r="F1742" s="31"/>
      <c r="G1742" s="31"/>
      <c r="H1742" s="31"/>
      <c r="I1742" s="97"/>
      <c r="J1742" s="31"/>
      <c r="K1742" s="31"/>
      <c r="L1742" s="31"/>
      <c r="M1742" s="31"/>
      <c r="N1742" s="31"/>
      <c r="O1742" s="31"/>
      <c r="P1742" s="31"/>
      <c r="Q1742" s="31"/>
      <c r="S1742" s="31"/>
      <c r="T1742" s="31"/>
      <c r="U1742" s="31"/>
      <c r="V1742" s="31"/>
      <c r="W1742" s="31"/>
      <c r="X1742" s="31"/>
      <c r="Y1742" s="31"/>
      <c r="Z1742" s="31"/>
      <c r="AA1742" s="31"/>
      <c r="AB1742" s="31"/>
      <c r="AC1742" s="31"/>
      <c r="AD1742" s="31"/>
      <c r="AE1742" s="31"/>
      <c r="AF1742" s="31"/>
      <c r="AG1742" s="31"/>
      <c r="AH1742" s="31"/>
      <c r="AI1742" s="31"/>
    </row>
    <row r="1743" spans="1:35">
      <c r="A1743" s="31"/>
      <c r="B1743" s="31"/>
      <c r="C1743" s="31"/>
      <c r="D1743" s="31"/>
      <c r="E1743" s="31"/>
      <c r="F1743" s="31"/>
      <c r="G1743" s="31"/>
      <c r="H1743" s="31"/>
      <c r="I1743" s="97"/>
      <c r="J1743" s="31"/>
      <c r="K1743" s="31"/>
      <c r="L1743" s="31"/>
      <c r="M1743" s="31"/>
      <c r="N1743" s="31"/>
      <c r="O1743" s="31"/>
      <c r="P1743" s="31"/>
      <c r="Q1743" s="31"/>
      <c r="S1743" s="31"/>
      <c r="T1743" s="31"/>
      <c r="U1743" s="31"/>
      <c r="V1743" s="31"/>
      <c r="W1743" s="31"/>
      <c r="X1743" s="31"/>
      <c r="Y1743" s="31"/>
      <c r="Z1743" s="31"/>
      <c r="AA1743" s="31"/>
      <c r="AB1743" s="31"/>
      <c r="AC1743" s="31"/>
      <c r="AD1743" s="31"/>
      <c r="AE1743" s="31"/>
      <c r="AF1743" s="31"/>
      <c r="AG1743" s="31"/>
      <c r="AH1743" s="31"/>
      <c r="AI1743" s="31"/>
    </row>
    <row r="1744" spans="1:35">
      <c r="A1744" s="31"/>
      <c r="B1744" s="31"/>
      <c r="C1744" s="31"/>
      <c r="D1744" s="31"/>
      <c r="E1744" s="31"/>
      <c r="F1744" s="31"/>
      <c r="G1744" s="31"/>
      <c r="H1744" s="31"/>
      <c r="I1744" s="97"/>
      <c r="J1744" s="31"/>
      <c r="K1744" s="31"/>
      <c r="L1744" s="31"/>
      <c r="M1744" s="31"/>
      <c r="N1744" s="31"/>
      <c r="O1744" s="31"/>
      <c r="P1744" s="31"/>
      <c r="Q1744" s="31"/>
      <c r="S1744" s="31"/>
      <c r="T1744" s="31"/>
      <c r="U1744" s="31"/>
      <c r="V1744" s="31"/>
      <c r="W1744" s="31"/>
      <c r="X1744" s="31"/>
      <c r="Y1744" s="31"/>
      <c r="Z1744" s="31"/>
      <c r="AA1744" s="31"/>
      <c r="AB1744" s="31"/>
      <c r="AC1744" s="31"/>
      <c r="AD1744" s="31"/>
      <c r="AE1744" s="31"/>
      <c r="AF1744" s="31"/>
      <c r="AG1744" s="31"/>
      <c r="AH1744" s="31"/>
      <c r="AI1744" s="31"/>
    </row>
    <row r="1745" spans="1:35">
      <c r="A1745" s="31"/>
      <c r="B1745" s="31"/>
      <c r="C1745" s="31"/>
      <c r="D1745" s="31"/>
      <c r="E1745" s="31"/>
      <c r="F1745" s="31"/>
      <c r="G1745" s="31"/>
      <c r="H1745" s="31"/>
      <c r="I1745" s="97"/>
      <c r="J1745" s="31"/>
      <c r="K1745" s="31"/>
      <c r="L1745" s="31"/>
      <c r="M1745" s="31"/>
      <c r="N1745" s="31"/>
      <c r="O1745" s="31"/>
      <c r="P1745" s="31"/>
      <c r="Q1745" s="31"/>
      <c r="S1745" s="31"/>
      <c r="T1745" s="31"/>
      <c r="U1745" s="31"/>
      <c r="V1745" s="31"/>
      <c r="W1745" s="31"/>
      <c r="X1745" s="31"/>
      <c r="Y1745" s="31"/>
      <c r="Z1745" s="31"/>
      <c r="AA1745" s="31"/>
      <c r="AB1745" s="31"/>
      <c r="AC1745" s="31"/>
      <c r="AD1745" s="31"/>
      <c r="AE1745" s="31"/>
      <c r="AF1745" s="31"/>
      <c r="AG1745" s="31"/>
      <c r="AH1745" s="31"/>
      <c r="AI1745" s="31"/>
    </row>
    <row r="1746" spans="1:35">
      <c r="A1746" s="31"/>
      <c r="B1746" s="31"/>
      <c r="C1746" s="31"/>
      <c r="D1746" s="31"/>
      <c r="E1746" s="31"/>
      <c r="F1746" s="31"/>
      <c r="G1746" s="31"/>
      <c r="H1746" s="31"/>
      <c r="I1746" s="97"/>
      <c r="J1746" s="31"/>
      <c r="K1746" s="31"/>
      <c r="L1746" s="31"/>
      <c r="M1746" s="31"/>
      <c r="N1746" s="31"/>
      <c r="O1746" s="31"/>
      <c r="P1746" s="31"/>
      <c r="Q1746" s="31"/>
      <c r="S1746" s="31"/>
      <c r="T1746" s="31"/>
      <c r="U1746" s="31"/>
      <c r="V1746" s="31"/>
      <c r="W1746" s="31"/>
      <c r="X1746" s="31"/>
      <c r="Y1746" s="31"/>
      <c r="Z1746" s="31"/>
      <c r="AA1746" s="31"/>
      <c r="AB1746" s="31"/>
      <c r="AC1746" s="31"/>
      <c r="AD1746" s="31"/>
      <c r="AE1746" s="31"/>
      <c r="AF1746" s="31"/>
      <c r="AG1746" s="31"/>
      <c r="AH1746" s="31"/>
      <c r="AI1746" s="31"/>
    </row>
    <row r="1747" spans="1:35">
      <c r="A1747" s="31"/>
      <c r="B1747" s="31"/>
      <c r="C1747" s="31"/>
      <c r="D1747" s="31"/>
      <c r="E1747" s="31"/>
      <c r="F1747" s="31"/>
      <c r="G1747" s="31"/>
      <c r="H1747" s="31"/>
      <c r="I1747" s="97"/>
      <c r="J1747" s="31"/>
      <c r="K1747" s="31"/>
      <c r="L1747" s="31"/>
      <c r="M1747" s="31"/>
      <c r="N1747" s="31"/>
      <c r="O1747" s="31"/>
      <c r="P1747" s="31"/>
      <c r="Q1747" s="31"/>
      <c r="S1747" s="31"/>
      <c r="T1747" s="31"/>
      <c r="U1747" s="31"/>
      <c r="V1747" s="31"/>
      <c r="W1747" s="31"/>
      <c r="X1747" s="31"/>
      <c r="Y1747" s="31"/>
      <c r="Z1747" s="31"/>
      <c r="AA1747" s="31"/>
      <c r="AB1747" s="31"/>
      <c r="AC1747" s="31"/>
      <c r="AD1747" s="31"/>
      <c r="AE1747" s="31"/>
      <c r="AF1747" s="31"/>
      <c r="AG1747" s="31"/>
      <c r="AH1747" s="31"/>
      <c r="AI1747" s="31"/>
    </row>
    <row r="1748" spans="1:35">
      <c r="A1748" s="31"/>
      <c r="B1748" s="31"/>
      <c r="C1748" s="31"/>
      <c r="D1748" s="31"/>
      <c r="E1748" s="31"/>
      <c r="F1748" s="31"/>
      <c r="G1748" s="31"/>
      <c r="H1748" s="31"/>
      <c r="I1748" s="97"/>
      <c r="J1748" s="31"/>
      <c r="K1748" s="31"/>
      <c r="L1748" s="31"/>
      <c r="M1748" s="31"/>
      <c r="N1748" s="31"/>
      <c r="O1748" s="31"/>
      <c r="P1748" s="31"/>
      <c r="Q1748" s="31"/>
      <c r="S1748" s="31"/>
      <c r="T1748" s="31"/>
      <c r="U1748" s="31"/>
      <c r="V1748" s="31"/>
      <c r="W1748" s="31"/>
      <c r="X1748" s="31"/>
      <c r="Y1748" s="31"/>
      <c r="Z1748" s="31"/>
      <c r="AA1748" s="31"/>
      <c r="AB1748" s="31"/>
      <c r="AC1748" s="31"/>
      <c r="AD1748" s="31"/>
      <c r="AE1748" s="31"/>
      <c r="AF1748" s="31"/>
      <c r="AG1748" s="31"/>
      <c r="AH1748" s="31"/>
      <c r="AI1748" s="31"/>
    </row>
    <row r="1749" spans="1:35">
      <c r="A1749" s="31"/>
      <c r="B1749" s="31"/>
      <c r="C1749" s="31"/>
      <c r="D1749" s="31"/>
      <c r="E1749" s="31"/>
      <c r="F1749" s="31"/>
      <c r="G1749" s="31"/>
      <c r="H1749" s="31"/>
      <c r="I1749" s="97"/>
      <c r="J1749" s="31"/>
      <c r="K1749" s="31"/>
      <c r="L1749" s="31"/>
      <c r="M1749" s="31"/>
      <c r="N1749" s="31"/>
      <c r="O1749" s="31"/>
      <c r="P1749" s="31"/>
      <c r="Q1749" s="31"/>
      <c r="S1749" s="31"/>
      <c r="T1749" s="31"/>
      <c r="U1749" s="31"/>
      <c r="V1749" s="31"/>
      <c r="W1749" s="31"/>
      <c r="X1749" s="31"/>
      <c r="Y1749" s="31"/>
      <c r="Z1749" s="31"/>
      <c r="AA1749" s="31"/>
      <c r="AB1749" s="31"/>
      <c r="AC1749" s="31"/>
      <c r="AD1749" s="31"/>
      <c r="AE1749" s="31"/>
      <c r="AF1749" s="31"/>
      <c r="AG1749" s="31"/>
      <c r="AH1749" s="31"/>
      <c r="AI1749" s="31"/>
    </row>
    <row r="1750" spans="1:35">
      <c r="A1750" s="31"/>
      <c r="B1750" s="31"/>
      <c r="C1750" s="31"/>
      <c r="D1750" s="31"/>
      <c r="E1750" s="31"/>
      <c r="F1750" s="31"/>
      <c r="G1750" s="31"/>
      <c r="H1750" s="31"/>
      <c r="I1750" s="97"/>
      <c r="J1750" s="31"/>
      <c r="K1750" s="31"/>
      <c r="L1750" s="31"/>
      <c r="M1750" s="31"/>
      <c r="N1750" s="31"/>
      <c r="O1750" s="31"/>
      <c r="P1750" s="31"/>
      <c r="Q1750" s="31"/>
      <c r="S1750" s="31"/>
      <c r="T1750" s="31"/>
      <c r="U1750" s="31"/>
      <c r="V1750" s="31"/>
      <c r="W1750" s="31"/>
      <c r="X1750" s="31"/>
      <c r="Y1750" s="31"/>
      <c r="Z1750" s="31"/>
      <c r="AA1750" s="31"/>
      <c r="AB1750" s="31"/>
      <c r="AC1750" s="31"/>
      <c r="AD1750" s="31"/>
      <c r="AE1750" s="31"/>
      <c r="AF1750" s="31"/>
      <c r="AG1750" s="31"/>
      <c r="AH1750" s="31"/>
      <c r="AI1750" s="31"/>
    </row>
    <row r="1751" spans="1:35">
      <c r="A1751" s="31"/>
      <c r="B1751" s="31"/>
      <c r="C1751" s="31"/>
      <c r="D1751" s="31"/>
      <c r="E1751" s="31"/>
      <c r="F1751" s="31"/>
      <c r="G1751" s="31"/>
      <c r="H1751" s="31"/>
      <c r="I1751" s="97"/>
      <c r="J1751" s="31"/>
      <c r="K1751" s="31"/>
      <c r="L1751" s="31"/>
      <c r="M1751" s="31"/>
      <c r="N1751" s="31"/>
      <c r="O1751" s="31"/>
      <c r="P1751" s="31"/>
      <c r="Q1751" s="31"/>
      <c r="S1751" s="31"/>
      <c r="T1751" s="31"/>
      <c r="U1751" s="31"/>
      <c r="V1751" s="31"/>
      <c r="W1751" s="31"/>
      <c r="X1751" s="31"/>
      <c r="Y1751" s="31"/>
      <c r="Z1751" s="31"/>
      <c r="AA1751" s="31"/>
      <c r="AB1751" s="31"/>
      <c r="AC1751" s="31"/>
      <c r="AD1751" s="31"/>
      <c r="AE1751" s="31"/>
      <c r="AF1751" s="31"/>
      <c r="AG1751" s="31"/>
      <c r="AH1751" s="31"/>
      <c r="AI1751" s="31"/>
    </row>
    <row r="1752" spans="1:35">
      <c r="A1752" s="31"/>
      <c r="B1752" s="31"/>
      <c r="C1752" s="31"/>
      <c r="D1752" s="31"/>
      <c r="E1752" s="31"/>
      <c r="F1752" s="31"/>
      <c r="G1752" s="31"/>
      <c r="H1752" s="31"/>
      <c r="I1752" s="97"/>
      <c r="J1752" s="31"/>
      <c r="K1752" s="31"/>
      <c r="L1752" s="31"/>
      <c r="M1752" s="31"/>
      <c r="N1752" s="31"/>
      <c r="O1752" s="31"/>
      <c r="P1752" s="31"/>
      <c r="Q1752" s="31"/>
      <c r="S1752" s="31"/>
      <c r="T1752" s="31"/>
      <c r="U1752" s="31"/>
      <c r="V1752" s="31"/>
      <c r="W1752" s="31"/>
      <c r="X1752" s="31"/>
      <c r="Y1752" s="31"/>
      <c r="Z1752" s="31"/>
      <c r="AA1752" s="31"/>
      <c r="AB1752" s="31"/>
      <c r="AC1752" s="31"/>
      <c r="AD1752" s="31"/>
      <c r="AE1752" s="31"/>
      <c r="AF1752" s="31"/>
      <c r="AG1752" s="31"/>
      <c r="AH1752" s="31"/>
      <c r="AI1752" s="31"/>
    </row>
    <row r="1753" spans="1:35">
      <c r="A1753" s="31"/>
      <c r="B1753" s="31"/>
      <c r="C1753" s="31"/>
      <c r="D1753" s="31"/>
      <c r="E1753" s="31"/>
      <c r="F1753" s="31"/>
      <c r="G1753" s="31"/>
      <c r="H1753" s="31"/>
      <c r="I1753" s="97"/>
      <c r="J1753" s="31"/>
      <c r="K1753" s="31"/>
      <c r="L1753" s="31"/>
      <c r="M1753" s="31"/>
      <c r="N1753" s="31"/>
      <c r="O1753" s="31"/>
      <c r="P1753" s="31"/>
      <c r="Q1753" s="31"/>
      <c r="S1753" s="31"/>
      <c r="T1753" s="31"/>
      <c r="U1753" s="31"/>
      <c r="V1753" s="31"/>
      <c r="W1753" s="31"/>
      <c r="X1753" s="31"/>
      <c r="Y1753" s="31"/>
      <c r="Z1753" s="31"/>
      <c r="AA1753" s="31"/>
      <c r="AB1753" s="31"/>
      <c r="AC1753" s="31"/>
      <c r="AD1753" s="31"/>
      <c r="AE1753" s="31"/>
      <c r="AF1753" s="31"/>
      <c r="AG1753" s="31"/>
      <c r="AH1753" s="31"/>
      <c r="AI1753" s="31"/>
    </row>
    <row r="1754" spans="1:35">
      <c r="A1754" s="31"/>
      <c r="B1754" s="31"/>
      <c r="C1754" s="31"/>
      <c r="D1754" s="31"/>
      <c r="E1754" s="31"/>
      <c r="F1754" s="31"/>
      <c r="G1754" s="31"/>
      <c r="H1754" s="31"/>
      <c r="I1754" s="97"/>
      <c r="J1754" s="31"/>
      <c r="K1754" s="31"/>
      <c r="L1754" s="31"/>
      <c r="M1754" s="31"/>
      <c r="N1754" s="31"/>
      <c r="O1754" s="31"/>
      <c r="P1754" s="31"/>
      <c r="Q1754" s="31"/>
      <c r="S1754" s="31"/>
      <c r="T1754" s="31"/>
      <c r="U1754" s="31"/>
      <c r="V1754" s="31"/>
      <c r="W1754" s="31"/>
      <c r="X1754" s="31"/>
      <c r="Y1754" s="31"/>
      <c r="Z1754" s="31"/>
      <c r="AA1754" s="31"/>
      <c r="AB1754" s="31"/>
      <c r="AC1754" s="31"/>
      <c r="AD1754" s="31"/>
      <c r="AE1754" s="31"/>
      <c r="AF1754" s="31"/>
      <c r="AG1754" s="31"/>
      <c r="AH1754" s="31"/>
      <c r="AI1754" s="31"/>
    </row>
    <row r="1755" spans="1:35">
      <c r="A1755" s="31"/>
      <c r="B1755" s="31"/>
      <c r="C1755" s="31"/>
      <c r="D1755" s="31"/>
      <c r="E1755" s="31"/>
      <c r="F1755" s="31"/>
      <c r="G1755" s="31"/>
      <c r="H1755" s="31"/>
      <c r="I1755" s="97"/>
      <c r="J1755" s="31"/>
      <c r="K1755" s="31"/>
      <c r="L1755" s="31"/>
      <c r="M1755" s="31"/>
      <c r="N1755" s="31"/>
      <c r="O1755" s="31"/>
      <c r="P1755" s="31"/>
      <c r="Q1755" s="31"/>
      <c r="S1755" s="31"/>
      <c r="T1755" s="31"/>
      <c r="U1755" s="31"/>
      <c r="V1755" s="31"/>
      <c r="W1755" s="31"/>
      <c r="X1755" s="31"/>
      <c r="Y1755" s="31"/>
      <c r="Z1755" s="31"/>
      <c r="AA1755" s="31"/>
      <c r="AB1755" s="31"/>
      <c r="AC1755" s="31"/>
      <c r="AD1755" s="31"/>
      <c r="AE1755" s="31"/>
      <c r="AF1755" s="31"/>
      <c r="AG1755" s="31"/>
      <c r="AH1755" s="31"/>
      <c r="AI1755" s="31"/>
    </row>
    <row r="1756" spans="1:35">
      <c r="A1756" s="31"/>
      <c r="B1756" s="31"/>
      <c r="C1756" s="31"/>
      <c r="D1756" s="31"/>
      <c r="E1756" s="31"/>
      <c r="F1756" s="31"/>
      <c r="G1756" s="31"/>
      <c r="H1756" s="31"/>
      <c r="I1756" s="97"/>
      <c r="J1756" s="31"/>
      <c r="K1756" s="31"/>
      <c r="L1756" s="31"/>
      <c r="M1756" s="31"/>
      <c r="N1756" s="31"/>
      <c r="O1756" s="31"/>
      <c r="P1756" s="31"/>
      <c r="Q1756" s="31"/>
      <c r="S1756" s="31"/>
      <c r="T1756" s="31"/>
      <c r="U1756" s="31"/>
      <c r="V1756" s="31"/>
      <c r="W1756" s="31"/>
      <c r="X1756" s="31"/>
      <c r="Y1756" s="31"/>
      <c r="Z1756" s="31"/>
      <c r="AA1756" s="31"/>
      <c r="AB1756" s="31"/>
      <c r="AC1756" s="31"/>
      <c r="AD1756" s="31"/>
      <c r="AE1756" s="31"/>
      <c r="AF1756" s="31"/>
      <c r="AG1756" s="31"/>
      <c r="AH1756" s="31"/>
      <c r="AI1756" s="31"/>
    </row>
    <row r="1757" spans="1:35">
      <c r="A1757" s="31"/>
      <c r="B1757" s="31"/>
      <c r="C1757" s="31"/>
      <c r="D1757" s="31"/>
      <c r="E1757" s="31"/>
      <c r="F1757" s="31"/>
      <c r="G1757" s="31"/>
      <c r="H1757" s="31"/>
      <c r="I1757" s="97"/>
      <c r="J1757" s="31"/>
      <c r="K1757" s="31"/>
      <c r="L1757" s="31"/>
      <c r="M1757" s="31"/>
      <c r="N1757" s="31"/>
      <c r="O1757" s="31"/>
      <c r="P1757" s="31"/>
      <c r="Q1757" s="31"/>
      <c r="S1757" s="31"/>
      <c r="T1757" s="31"/>
      <c r="U1757" s="31"/>
      <c r="V1757" s="31"/>
      <c r="W1757" s="31"/>
      <c r="X1757" s="31"/>
      <c r="Y1757" s="31"/>
      <c r="Z1757" s="31"/>
      <c r="AA1757" s="31"/>
      <c r="AB1757" s="31"/>
      <c r="AC1757" s="31"/>
      <c r="AD1757" s="31"/>
      <c r="AE1757" s="31"/>
      <c r="AF1757" s="31"/>
      <c r="AG1757" s="31"/>
      <c r="AH1757" s="31"/>
      <c r="AI1757" s="31"/>
    </row>
    <row r="1758" spans="1:35">
      <c r="A1758" s="31"/>
      <c r="B1758" s="31"/>
      <c r="C1758" s="31"/>
      <c r="D1758" s="31"/>
      <c r="E1758" s="31"/>
      <c r="F1758" s="31"/>
      <c r="G1758" s="31"/>
      <c r="H1758" s="31"/>
      <c r="I1758" s="97"/>
      <c r="J1758" s="31"/>
      <c r="K1758" s="31"/>
      <c r="L1758" s="31"/>
      <c r="M1758" s="31"/>
      <c r="N1758" s="31"/>
      <c r="O1758" s="31"/>
      <c r="P1758" s="31"/>
      <c r="Q1758" s="31"/>
      <c r="S1758" s="31"/>
      <c r="T1758" s="31"/>
      <c r="U1758" s="31"/>
      <c r="V1758" s="31"/>
      <c r="W1758" s="31"/>
      <c r="X1758" s="31"/>
      <c r="Y1758" s="31"/>
      <c r="Z1758" s="31"/>
      <c r="AA1758" s="31"/>
      <c r="AB1758" s="31"/>
      <c r="AC1758" s="31"/>
      <c r="AD1758" s="31"/>
      <c r="AE1758" s="31"/>
      <c r="AF1758" s="31"/>
      <c r="AG1758" s="31"/>
      <c r="AH1758" s="31"/>
      <c r="AI1758" s="31"/>
    </row>
    <row r="1759" spans="1:35">
      <c r="A1759" s="31"/>
      <c r="B1759" s="31"/>
      <c r="C1759" s="31"/>
      <c r="D1759" s="31"/>
      <c r="E1759" s="31"/>
      <c r="F1759" s="31"/>
      <c r="G1759" s="31"/>
      <c r="H1759" s="31"/>
      <c r="I1759" s="97"/>
      <c r="J1759" s="31"/>
      <c r="K1759" s="31"/>
      <c r="L1759" s="31"/>
      <c r="M1759" s="31"/>
      <c r="N1759" s="31"/>
      <c r="O1759" s="31"/>
      <c r="P1759" s="31"/>
      <c r="Q1759" s="31"/>
      <c r="S1759" s="31"/>
      <c r="T1759" s="31"/>
      <c r="U1759" s="31"/>
      <c r="V1759" s="31"/>
      <c r="W1759" s="31"/>
      <c r="X1759" s="31"/>
      <c r="Y1759" s="31"/>
      <c r="Z1759" s="31"/>
      <c r="AA1759" s="31"/>
      <c r="AB1759" s="31"/>
      <c r="AC1759" s="31"/>
      <c r="AD1759" s="31"/>
      <c r="AE1759" s="31"/>
      <c r="AF1759" s="31"/>
      <c r="AG1759" s="31"/>
      <c r="AH1759" s="31"/>
      <c r="AI1759" s="31"/>
    </row>
    <row r="1760" spans="1:35">
      <c r="A1760" s="31"/>
      <c r="B1760" s="31"/>
      <c r="C1760" s="31"/>
      <c r="D1760" s="31"/>
      <c r="E1760" s="31"/>
      <c r="F1760" s="31"/>
      <c r="G1760" s="31"/>
      <c r="H1760" s="31"/>
      <c r="I1760" s="97"/>
      <c r="J1760" s="31"/>
      <c r="K1760" s="31"/>
      <c r="L1760" s="31"/>
      <c r="M1760" s="31"/>
      <c r="N1760" s="31"/>
      <c r="O1760" s="31"/>
      <c r="P1760" s="31"/>
      <c r="Q1760" s="31"/>
      <c r="S1760" s="31"/>
      <c r="T1760" s="31"/>
      <c r="U1760" s="31"/>
      <c r="V1760" s="31"/>
      <c r="W1760" s="31"/>
      <c r="X1760" s="31"/>
      <c r="Y1760" s="31"/>
      <c r="Z1760" s="31"/>
      <c r="AA1760" s="31"/>
      <c r="AB1760" s="31"/>
      <c r="AC1760" s="31"/>
      <c r="AD1760" s="31"/>
      <c r="AE1760" s="31"/>
      <c r="AF1760" s="31"/>
      <c r="AG1760" s="31"/>
      <c r="AH1760" s="31"/>
      <c r="AI1760" s="31"/>
    </row>
    <row r="1761" spans="1:35">
      <c r="A1761" s="31"/>
      <c r="B1761" s="31"/>
      <c r="C1761" s="31"/>
      <c r="D1761" s="31"/>
      <c r="E1761" s="31"/>
      <c r="F1761" s="31"/>
      <c r="G1761" s="31"/>
      <c r="H1761" s="31"/>
      <c r="I1761" s="97"/>
      <c r="J1761" s="31"/>
      <c r="K1761" s="31"/>
      <c r="L1761" s="31"/>
      <c r="M1761" s="31"/>
      <c r="N1761" s="31"/>
      <c r="O1761" s="31"/>
      <c r="P1761" s="31"/>
      <c r="Q1761" s="31"/>
      <c r="S1761" s="31"/>
      <c r="T1761" s="31"/>
      <c r="U1761" s="31"/>
      <c r="V1761" s="31"/>
      <c r="W1761" s="31"/>
      <c r="X1761" s="31"/>
      <c r="Y1761" s="31"/>
      <c r="Z1761" s="31"/>
      <c r="AA1761" s="31"/>
      <c r="AB1761" s="31"/>
      <c r="AC1761" s="31"/>
      <c r="AD1761" s="31"/>
      <c r="AE1761" s="31"/>
      <c r="AF1761" s="31"/>
      <c r="AG1761" s="31"/>
      <c r="AH1761" s="31"/>
      <c r="AI1761" s="31"/>
    </row>
    <row r="1762" spans="1:35">
      <c r="A1762" s="31"/>
      <c r="B1762" s="31"/>
      <c r="C1762" s="31"/>
      <c r="D1762" s="31"/>
      <c r="E1762" s="31"/>
      <c r="F1762" s="31"/>
      <c r="G1762" s="31"/>
      <c r="H1762" s="31"/>
      <c r="I1762" s="97"/>
      <c r="J1762" s="31"/>
      <c r="K1762" s="31"/>
      <c r="L1762" s="31"/>
      <c r="M1762" s="31"/>
      <c r="N1762" s="31"/>
      <c r="O1762" s="31"/>
      <c r="P1762" s="31"/>
      <c r="Q1762" s="31"/>
      <c r="S1762" s="31"/>
      <c r="T1762" s="31"/>
      <c r="U1762" s="31"/>
      <c r="V1762" s="31"/>
      <c r="W1762" s="31"/>
      <c r="X1762" s="31"/>
      <c r="Y1762" s="31"/>
      <c r="Z1762" s="31"/>
      <c r="AA1762" s="31"/>
      <c r="AB1762" s="31"/>
      <c r="AC1762" s="31"/>
      <c r="AD1762" s="31"/>
      <c r="AE1762" s="31"/>
      <c r="AF1762" s="31"/>
      <c r="AG1762" s="31"/>
      <c r="AH1762" s="31"/>
      <c r="AI1762" s="31"/>
    </row>
    <row r="1763" spans="1:35">
      <c r="A1763" s="31"/>
      <c r="B1763" s="31"/>
      <c r="C1763" s="31"/>
      <c r="D1763" s="31"/>
      <c r="E1763" s="31"/>
      <c r="F1763" s="31"/>
      <c r="G1763" s="31"/>
      <c r="H1763" s="31"/>
      <c r="I1763" s="97"/>
      <c r="J1763" s="31"/>
      <c r="K1763" s="31"/>
      <c r="L1763" s="31"/>
      <c r="M1763" s="31"/>
      <c r="N1763" s="31"/>
      <c r="O1763" s="31"/>
      <c r="P1763" s="31"/>
      <c r="Q1763" s="31"/>
      <c r="S1763" s="31"/>
      <c r="T1763" s="31"/>
      <c r="U1763" s="31"/>
      <c r="V1763" s="31"/>
      <c r="W1763" s="31"/>
      <c r="X1763" s="31"/>
      <c r="Y1763" s="31"/>
      <c r="Z1763" s="31"/>
      <c r="AA1763" s="31"/>
      <c r="AB1763" s="31"/>
      <c r="AC1763" s="31"/>
      <c r="AD1763" s="31"/>
      <c r="AE1763" s="31"/>
      <c r="AF1763" s="31"/>
      <c r="AG1763" s="31"/>
      <c r="AH1763" s="31"/>
      <c r="AI1763" s="31"/>
    </row>
    <row r="1764" spans="1:35">
      <c r="A1764" s="31"/>
      <c r="B1764" s="31"/>
      <c r="C1764" s="31"/>
      <c r="D1764" s="31"/>
      <c r="E1764" s="31"/>
      <c r="F1764" s="31"/>
      <c r="G1764" s="31"/>
      <c r="H1764" s="31"/>
      <c r="I1764" s="97"/>
      <c r="J1764" s="31"/>
      <c r="K1764" s="31"/>
      <c r="L1764" s="31"/>
      <c r="M1764" s="31"/>
      <c r="N1764" s="31"/>
      <c r="O1764" s="31"/>
      <c r="P1764" s="31"/>
      <c r="Q1764" s="31"/>
      <c r="S1764" s="31"/>
      <c r="T1764" s="31"/>
      <c r="U1764" s="31"/>
      <c r="V1764" s="31"/>
      <c r="W1764" s="31"/>
      <c r="X1764" s="31"/>
      <c r="Y1764" s="31"/>
      <c r="Z1764" s="31"/>
      <c r="AA1764" s="31"/>
      <c r="AB1764" s="31"/>
      <c r="AC1764" s="31"/>
      <c r="AD1764" s="31"/>
      <c r="AE1764" s="31"/>
      <c r="AF1764" s="31"/>
      <c r="AG1764" s="31"/>
      <c r="AH1764" s="31"/>
      <c r="AI1764" s="31"/>
    </row>
    <row r="1765" spans="1:35">
      <c r="A1765" s="31"/>
      <c r="B1765" s="31"/>
      <c r="C1765" s="31"/>
      <c r="D1765" s="31"/>
      <c r="E1765" s="31"/>
      <c r="F1765" s="31"/>
      <c r="G1765" s="31"/>
      <c r="H1765" s="31"/>
      <c r="I1765" s="97"/>
      <c r="J1765" s="31"/>
      <c r="K1765" s="31"/>
      <c r="L1765" s="31"/>
      <c r="M1765" s="31"/>
      <c r="N1765" s="31"/>
      <c r="O1765" s="31"/>
      <c r="P1765" s="31"/>
      <c r="Q1765" s="31"/>
      <c r="S1765" s="31"/>
      <c r="T1765" s="31"/>
      <c r="U1765" s="31"/>
      <c r="V1765" s="31"/>
      <c r="W1765" s="31"/>
      <c r="X1765" s="31"/>
      <c r="Y1765" s="31"/>
      <c r="Z1765" s="31"/>
      <c r="AA1765" s="31"/>
      <c r="AB1765" s="31"/>
      <c r="AC1765" s="31"/>
      <c r="AD1765" s="31"/>
      <c r="AE1765" s="31"/>
      <c r="AF1765" s="31"/>
      <c r="AG1765" s="31"/>
      <c r="AH1765" s="31"/>
      <c r="AI1765" s="31"/>
    </row>
    <row r="1766" spans="1:35">
      <c r="A1766" s="31"/>
      <c r="B1766" s="31"/>
      <c r="C1766" s="31"/>
      <c r="D1766" s="31"/>
      <c r="E1766" s="31"/>
      <c r="F1766" s="31"/>
      <c r="G1766" s="31"/>
      <c r="H1766" s="31"/>
      <c r="I1766" s="97"/>
      <c r="J1766" s="31"/>
      <c r="K1766" s="31"/>
      <c r="L1766" s="31"/>
      <c r="M1766" s="31"/>
      <c r="N1766" s="31"/>
      <c r="O1766" s="31"/>
      <c r="P1766" s="31"/>
      <c r="Q1766" s="31"/>
      <c r="S1766" s="31"/>
      <c r="T1766" s="31"/>
      <c r="U1766" s="31"/>
      <c r="V1766" s="31"/>
      <c r="W1766" s="31"/>
      <c r="X1766" s="31"/>
      <c r="Y1766" s="31"/>
      <c r="Z1766" s="31"/>
      <c r="AA1766" s="31"/>
      <c r="AB1766" s="31"/>
      <c r="AC1766" s="31"/>
      <c r="AD1766" s="31"/>
      <c r="AE1766" s="31"/>
      <c r="AF1766" s="31"/>
      <c r="AG1766" s="31"/>
      <c r="AH1766" s="31"/>
      <c r="AI1766" s="31"/>
    </row>
    <row r="1767" spans="1:35">
      <c r="A1767" s="31"/>
      <c r="B1767" s="31"/>
      <c r="C1767" s="31"/>
      <c r="D1767" s="31"/>
      <c r="E1767" s="31"/>
      <c r="F1767" s="31"/>
      <c r="G1767" s="31"/>
      <c r="H1767" s="31"/>
      <c r="I1767" s="97"/>
      <c r="J1767" s="31"/>
      <c r="K1767" s="31"/>
      <c r="L1767" s="31"/>
      <c r="M1767" s="31"/>
      <c r="N1767" s="31"/>
      <c r="O1767" s="31"/>
      <c r="P1767" s="31"/>
      <c r="Q1767" s="31"/>
      <c r="S1767" s="31"/>
      <c r="T1767" s="31"/>
      <c r="U1767" s="31"/>
      <c r="V1767" s="31"/>
      <c r="W1767" s="31"/>
      <c r="X1767" s="31"/>
      <c r="Y1767" s="31"/>
      <c r="Z1767" s="31"/>
      <c r="AA1767" s="31"/>
      <c r="AB1767" s="31"/>
      <c r="AC1767" s="31"/>
      <c r="AD1767" s="31"/>
      <c r="AE1767" s="31"/>
      <c r="AF1767" s="31"/>
      <c r="AG1767" s="31"/>
      <c r="AH1767" s="31"/>
      <c r="AI1767" s="31"/>
    </row>
    <row r="1768" spans="1:35">
      <c r="A1768" s="31"/>
      <c r="B1768" s="31"/>
      <c r="C1768" s="31"/>
      <c r="D1768" s="31"/>
      <c r="E1768" s="31"/>
      <c r="F1768" s="31"/>
      <c r="G1768" s="31"/>
      <c r="H1768" s="31"/>
      <c r="I1768" s="97"/>
      <c r="J1768" s="31"/>
      <c r="K1768" s="31"/>
      <c r="L1768" s="31"/>
      <c r="M1768" s="31"/>
      <c r="N1768" s="31"/>
      <c r="O1768" s="31"/>
      <c r="P1768" s="31"/>
      <c r="Q1768" s="31"/>
      <c r="S1768" s="31"/>
      <c r="T1768" s="31"/>
      <c r="U1768" s="31"/>
      <c r="V1768" s="31"/>
      <c r="W1768" s="31"/>
      <c r="X1768" s="31"/>
      <c r="Y1768" s="31"/>
      <c r="Z1768" s="31"/>
      <c r="AA1768" s="31"/>
      <c r="AB1768" s="31"/>
      <c r="AC1768" s="31"/>
      <c r="AD1768" s="31"/>
      <c r="AE1768" s="31"/>
      <c r="AF1768" s="31"/>
      <c r="AG1768" s="31"/>
      <c r="AH1768" s="31"/>
      <c r="AI1768" s="31"/>
    </row>
    <row r="1769" spans="1:35">
      <c r="A1769" s="31"/>
      <c r="B1769" s="31"/>
      <c r="C1769" s="31"/>
      <c r="D1769" s="31"/>
      <c r="E1769" s="31"/>
      <c r="F1769" s="31"/>
      <c r="G1769" s="31"/>
      <c r="H1769" s="31"/>
      <c r="I1769" s="97"/>
      <c r="J1769" s="31"/>
      <c r="K1769" s="31"/>
      <c r="L1769" s="31"/>
      <c r="M1769" s="31"/>
      <c r="N1769" s="31"/>
      <c r="O1769" s="31"/>
      <c r="P1769" s="31"/>
      <c r="Q1769" s="31"/>
      <c r="S1769" s="31"/>
      <c r="T1769" s="31"/>
      <c r="U1769" s="31"/>
      <c r="V1769" s="31"/>
      <c r="W1769" s="31"/>
      <c r="X1769" s="31"/>
      <c r="Y1769" s="31"/>
      <c r="Z1769" s="31"/>
      <c r="AA1769" s="31"/>
      <c r="AB1769" s="31"/>
      <c r="AC1769" s="31"/>
      <c r="AD1769" s="31"/>
      <c r="AE1769" s="31"/>
      <c r="AF1769" s="31"/>
      <c r="AG1769" s="31"/>
      <c r="AH1769" s="31"/>
      <c r="AI1769" s="31"/>
    </row>
    <row r="1770" spans="1:35">
      <c r="A1770" s="31"/>
      <c r="B1770" s="31"/>
      <c r="C1770" s="31"/>
      <c r="D1770" s="31"/>
      <c r="E1770" s="31"/>
      <c r="F1770" s="31"/>
      <c r="G1770" s="31"/>
      <c r="H1770" s="31"/>
      <c r="I1770" s="97"/>
      <c r="J1770" s="31"/>
      <c r="K1770" s="31"/>
      <c r="L1770" s="31"/>
      <c r="M1770" s="31"/>
      <c r="N1770" s="31"/>
      <c r="O1770" s="31"/>
      <c r="P1770" s="31"/>
      <c r="Q1770" s="31"/>
      <c r="S1770" s="31"/>
      <c r="T1770" s="31"/>
      <c r="U1770" s="31"/>
      <c r="V1770" s="31"/>
      <c r="W1770" s="31"/>
      <c r="X1770" s="31"/>
      <c r="Y1770" s="31"/>
      <c r="Z1770" s="31"/>
      <c r="AA1770" s="31"/>
      <c r="AB1770" s="31"/>
      <c r="AC1770" s="31"/>
      <c r="AD1770" s="31"/>
      <c r="AE1770" s="31"/>
      <c r="AF1770" s="31"/>
      <c r="AG1770" s="31"/>
      <c r="AH1770" s="31"/>
      <c r="AI1770" s="31"/>
    </row>
    <row r="1771" spans="1:35">
      <c r="A1771" s="31"/>
      <c r="B1771" s="31"/>
      <c r="C1771" s="31"/>
      <c r="D1771" s="31"/>
      <c r="E1771" s="31"/>
      <c r="F1771" s="31"/>
      <c r="G1771" s="31"/>
      <c r="H1771" s="31"/>
      <c r="I1771" s="97"/>
      <c r="J1771" s="31"/>
      <c r="K1771" s="31"/>
      <c r="L1771" s="31"/>
      <c r="M1771" s="31"/>
      <c r="N1771" s="31"/>
      <c r="O1771" s="31"/>
      <c r="P1771" s="31"/>
      <c r="Q1771" s="31"/>
      <c r="S1771" s="31"/>
      <c r="T1771" s="31"/>
      <c r="U1771" s="31"/>
      <c r="V1771" s="31"/>
      <c r="W1771" s="31"/>
      <c r="X1771" s="31"/>
      <c r="Y1771" s="31"/>
      <c r="Z1771" s="31"/>
      <c r="AA1771" s="31"/>
      <c r="AB1771" s="31"/>
      <c r="AC1771" s="31"/>
      <c r="AD1771" s="31"/>
      <c r="AE1771" s="31"/>
      <c r="AF1771" s="31"/>
      <c r="AG1771" s="31"/>
      <c r="AH1771" s="31"/>
      <c r="AI1771" s="31"/>
    </row>
    <row r="1772" spans="1:35">
      <c r="A1772" s="31"/>
      <c r="B1772" s="31"/>
      <c r="C1772" s="31"/>
      <c r="D1772" s="31"/>
      <c r="E1772" s="31"/>
      <c r="F1772" s="31"/>
      <c r="G1772" s="31"/>
      <c r="H1772" s="31"/>
      <c r="I1772" s="97"/>
      <c r="J1772" s="31"/>
      <c r="K1772" s="31"/>
      <c r="L1772" s="31"/>
      <c r="M1772" s="31"/>
      <c r="N1772" s="31"/>
      <c r="O1772" s="31"/>
      <c r="P1772" s="31"/>
      <c r="Q1772" s="31"/>
      <c r="S1772" s="31"/>
      <c r="T1772" s="31"/>
      <c r="U1772" s="31"/>
      <c r="V1772" s="31"/>
      <c r="W1772" s="31"/>
      <c r="X1772" s="31"/>
      <c r="Y1772" s="31"/>
      <c r="Z1772" s="31"/>
      <c r="AA1772" s="31"/>
      <c r="AB1772" s="31"/>
      <c r="AC1772" s="31"/>
      <c r="AD1772" s="31"/>
      <c r="AE1772" s="31"/>
      <c r="AF1772" s="31"/>
      <c r="AG1772" s="31"/>
      <c r="AH1772" s="31"/>
      <c r="AI1772" s="31"/>
    </row>
    <row r="1773" spans="1:35">
      <c r="A1773" s="31"/>
      <c r="B1773" s="31"/>
      <c r="C1773" s="31"/>
      <c r="D1773" s="31"/>
      <c r="E1773" s="31"/>
      <c r="F1773" s="31"/>
      <c r="G1773" s="31"/>
      <c r="H1773" s="31"/>
      <c r="I1773" s="97"/>
      <c r="J1773" s="31"/>
      <c r="K1773" s="31"/>
      <c r="L1773" s="31"/>
      <c r="M1773" s="31"/>
      <c r="N1773" s="31"/>
      <c r="O1773" s="31"/>
      <c r="P1773" s="31"/>
      <c r="Q1773" s="31"/>
      <c r="S1773" s="31"/>
      <c r="T1773" s="31"/>
      <c r="U1773" s="31"/>
      <c r="V1773" s="31"/>
      <c r="W1773" s="31"/>
      <c r="X1773" s="31"/>
      <c r="Y1773" s="31"/>
      <c r="Z1773" s="31"/>
      <c r="AA1773" s="31"/>
      <c r="AB1773" s="31"/>
      <c r="AC1773" s="31"/>
      <c r="AD1773" s="31"/>
      <c r="AE1773" s="31"/>
      <c r="AF1773" s="31"/>
      <c r="AG1773" s="31"/>
      <c r="AH1773" s="31"/>
      <c r="AI1773" s="31"/>
    </row>
    <row r="1774" spans="1:35">
      <c r="A1774" s="31"/>
      <c r="B1774" s="31"/>
      <c r="C1774" s="31"/>
      <c r="D1774" s="31"/>
      <c r="E1774" s="31"/>
      <c r="F1774" s="31"/>
      <c r="G1774" s="31"/>
      <c r="H1774" s="31"/>
      <c r="I1774" s="97"/>
      <c r="J1774" s="31"/>
      <c r="K1774" s="31"/>
      <c r="L1774" s="31"/>
      <c r="M1774" s="31"/>
      <c r="N1774" s="31"/>
      <c r="O1774" s="31"/>
      <c r="P1774" s="31"/>
      <c r="Q1774" s="31"/>
      <c r="S1774" s="31"/>
      <c r="T1774" s="31"/>
      <c r="U1774" s="31"/>
      <c r="V1774" s="31"/>
      <c r="W1774" s="31"/>
      <c r="X1774" s="31"/>
      <c r="Y1774" s="31"/>
      <c r="Z1774" s="31"/>
      <c r="AA1774" s="31"/>
      <c r="AB1774" s="31"/>
      <c r="AC1774" s="31"/>
      <c r="AD1774" s="31"/>
      <c r="AE1774" s="31"/>
      <c r="AF1774" s="31"/>
      <c r="AG1774" s="31"/>
      <c r="AH1774" s="31"/>
      <c r="AI1774" s="31"/>
    </row>
    <row r="1775" spans="1:35">
      <c r="A1775" s="31"/>
      <c r="B1775" s="31"/>
      <c r="C1775" s="31"/>
      <c r="D1775" s="31"/>
      <c r="E1775" s="31"/>
      <c r="F1775" s="31"/>
      <c r="G1775" s="31"/>
      <c r="H1775" s="31"/>
      <c r="I1775" s="97"/>
      <c r="J1775" s="31"/>
      <c r="K1775" s="31"/>
      <c r="L1775" s="31"/>
      <c r="M1775" s="31"/>
      <c r="N1775" s="31"/>
      <c r="O1775" s="31"/>
      <c r="P1775" s="31"/>
      <c r="Q1775" s="31"/>
      <c r="S1775" s="31"/>
      <c r="T1775" s="31"/>
      <c r="U1775" s="31"/>
      <c r="V1775" s="31"/>
      <c r="W1775" s="31"/>
      <c r="X1775" s="31"/>
      <c r="Y1775" s="31"/>
      <c r="Z1775" s="31"/>
      <c r="AA1775" s="31"/>
      <c r="AB1775" s="31"/>
      <c r="AC1775" s="31"/>
      <c r="AD1775" s="31"/>
      <c r="AE1775" s="31"/>
      <c r="AF1775" s="31"/>
      <c r="AG1775" s="31"/>
      <c r="AH1775" s="31"/>
      <c r="AI1775" s="31"/>
    </row>
    <row r="1776" spans="1:35">
      <c r="A1776" s="31"/>
      <c r="B1776" s="31"/>
      <c r="C1776" s="31"/>
      <c r="D1776" s="31"/>
      <c r="E1776" s="31"/>
      <c r="F1776" s="31"/>
      <c r="G1776" s="31"/>
      <c r="H1776" s="31"/>
      <c r="I1776" s="97"/>
      <c r="J1776" s="31"/>
      <c r="K1776" s="31"/>
      <c r="L1776" s="31"/>
      <c r="M1776" s="31"/>
      <c r="N1776" s="31"/>
      <c r="O1776" s="31"/>
      <c r="P1776" s="31"/>
      <c r="Q1776" s="31"/>
      <c r="S1776" s="31"/>
      <c r="T1776" s="31"/>
      <c r="U1776" s="31"/>
      <c r="V1776" s="31"/>
      <c r="W1776" s="31"/>
      <c r="X1776" s="31"/>
      <c r="Y1776" s="31"/>
      <c r="Z1776" s="31"/>
      <c r="AA1776" s="31"/>
      <c r="AB1776" s="31"/>
      <c r="AC1776" s="31"/>
      <c r="AD1776" s="31"/>
      <c r="AE1776" s="31"/>
      <c r="AF1776" s="31"/>
      <c r="AG1776" s="31"/>
      <c r="AH1776" s="31"/>
      <c r="AI1776" s="31"/>
    </row>
    <row r="1777" spans="1:35">
      <c r="A1777" s="31"/>
      <c r="B1777" s="31"/>
      <c r="C1777" s="31"/>
      <c r="D1777" s="31"/>
      <c r="E1777" s="31"/>
      <c r="F1777" s="31"/>
      <c r="G1777" s="31"/>
      <c r="H1777" s="31"/>
      <c r="I1777" s="97"/>
      <c r="J1777" s="31"/>
      <c r="K1777" s="31"/>
      <c r="L1777" s="31"/>
      <c r="M1777" s="31"/>
      <c r="N1777" s="31"/>
      <c r="O1777" s="31"/>
      <c r="P1777" s="31"/>
      <c r="Q1777" s="31"/>
      <c r="S1777" s="31"/>
      <c r="T1777" s="31"/>
      <c r="U1777" s="31"/>
      <c r="V1777" s="31"/>
      <c r="W1777" s="31"/>
      <c r="X1777" s="31"/>
      <c r="Y1777" s="31"/>
      <c r="Z1777" s="31"/>
      <c r="AA1777" s="31"/>
      <c r="AB1777" s="31"/>
      <c r="AC1777" s="31"/>
      <c r="AD1777" s="31"/>
      <c r="AE1777" s="31"/>
      <c r="AF1777" s="31"/>
      <c r="AG1777" s="31"/>
      <c r="AH1777" s="31"/>
      <c r="AI1777" s="31"/>
    </row>
    <row r="1778" spans="1:35">
      <c r="A1778" s="31"/>
      <c r="B1778" s="31"/>
      <c r="C1778" s="31"/>
      <c r="D1778" s="31"/>
      <c r="E1778" s="31"/>
      <c r="F1778" s="31"/>
      <c r="G1778" s="31"/>
      <c r="H1778" s="31"/>
      <c r="I1778" s="97"/>
      <c r="J1778" s="31"/>
      <c r="K1778" s="31"/>
      <c r="L1778" s="31"/>
      <c r="M1778" s="31"/>
      <c r="N1778" s="31"/>
      <c r="O1778" s="31"/>
      <c r="P1778" s="31"/>
      <c r="Q1778" s="31"/>
      <c r="S1778" s="31"/>
      <c r="T1778" s="31"/>
      <c r="U1778" s="31"/>
      <c r="V1778" s="31"/>
      <c r="W1778" s="31"/>
      <c r="X1778" s="31"/>
      <c r="Y1778" s="31"/>
      <c r="Z1778" s="31"/>
      <c r="AA1778" s="31"/>
      <c r="AB1778" s="31"/>
      <c r="AC1778" s="31"/>
      <c r="AD1778" s="31"/>
      <c r="AE1778" s="31"/>
      <c r="AF1778" s="31"/>
      <c r="AG1778" s="31"/>
      <c r="AH1778" s="31"/>
      <c r="AI1778" s="31"/>
    </row>
    <row r="1779" spans="1:35">
      <c r="A1779" s="31"/>
      <c r="B1779" s="31"/>
      <c r="C1779" s="31"/>
      <c r="D1779" s="31"/>
      <c r="E1779" s="31"/>
      <c r="F1779" s="31"/>
      <c r="G1779" s="31"/>
      <c r="H1779" s="31"/>
      <c r="I1779" s="97"/>
      <c r="J1779" s="31"/>
      <c r="K1779" s="31"/>
      <c r="L1779" s="31"/>
      <c r="M1779" s="31"/>
      <c r="N1779" s="31"/>
      <c r="O1779" s="31"/>
      <c r="P1779" s="31"/>
      <c r="Q1779" s="31"/>
      <c r="S1779" s="31"/>
      <c r="T1779" s="31"/>
      <c r="U1779" s="31"/>
      <c r="V1779" s="31"/>
      <c r="W1779" s="31"/>
      <c r="X1779" s="31"/>
      <c r="Y1779" s="31"/>
      <c r="Z1779" s="31"/>
      <c r="AA1779" s="31"/>
      <c r="AB1779" s="31"/>
      <c r="AC1779" s="31"/>
      <c r="AD1779" s="31"/>
      <c r="AE1779" s="31"/>
      <c r="AF1779" s="31"/>
      <c r="AG1779" s="31"/>
      <c r="AH1779" s="31"/>
      <c r="AI1779" s="31"/>
    </row>
    <row r="1780" spans="1:35">
      <c r="A1780" s="31"/>
      <c r="B1780" s="31"/>
      <c r="C1780" s="31"/>
      <c r="D1780" s="31"/>
      <c r="E1780" s="31"/>
      <c r="F1780" s="31"/>
      <c r="G1780" s="31"/>
      <c r="H1780" s="31"/>
      <c r="I1780" s="97"/>
      <c r="J1780" s="31"/>
      <c r="K1780" s="31"/>
      <c r="L1780" s="31"/>
      <c r="M1780" s="31"/>
      <c r="N1780" s="31"/>
      <c r="O1780" s="31"/>
      <c r="P1780" s="31"/>
      <c r="Q1780" s="31"/>
      <c r="S1780" s="31"/>
      <c r="T1780" s="31"/>
      <c r="U1780" s="31"/>
      <c r="V1780" s="31"/>
      <c r="W1780" s="31"/>
      <c r="X1780" s="31"/>
      <c r="Y1780" s="31"/>
      <c r="Z1780" s="31"/>
      <c r="AA1780" s="31"/>
      <c r="AB1780" s="31"/>
      <c r="AC1780" s="31"/>
      <c r="AD1780" s="31"/>
      <c r="AE1780" s="31"/>
      <c r="AF1780" s="31"/>
      <c r="AG1780" s="31"/>
      <c r="AH1780" s="31"/>
      <c r="AI1780" s="31"/>
    </row>
    <row r="1781" spans="1:35">
      <c r="A1781" s="31"/>
      <c r="B1781" s="31"/>
      <c r="C1781" s="31"/>
      <c r="D1781" s="31"/>
      <c r="E1781" s="31"/>
      <c r="F1781" s="31"/>
      <c r="G1781" s="31"/>
      <c r="H1781" s="31"/>
      <c r="I1781" s="97"/>
      <c r="J1781" s="31"/>
      <c r="K1781" s="31"/>
      <c r="L1781" s="31"/>
      <c r="M1781" s="31"/>
      <c r="N1781" s="31"/>
      <c r="O1781" s="31"/>
      <c r="P1781" s="31"/>
      <c r="Q1781" s="31"/>
      <c r="S1781" s="31"/>
      <c r="T1781" s="31"/>
      <c r="U1781" s="31"/>
      <c r="V1781" s="31"/>
      <c r="W1781" s="31"/>
      <c r="X1781" s="31"/>
      <c r="Y1781" s="31"/>
      <c r="Z1781" s="31"/>
      <c r="AA1781" s="31"/>
      <c r="AB1781" s="31"/>
      <c r="AC1781" s="31"/>
      <c r="AD1781" s="31"/>
      <c r="AE1781" s="31"/>
      <c r="AF1781" s="31"/>
      <c r="AG1781" s="31"/>
      <c r="AH1781" s="31"/>
      <c r="AI1781" s="31"/>
    </row>
    <row r="1782" spans="1:35">
      <c r="A1782" s="31"/>
      <c r="B1782" s="31"/>
      <c r="C1782" s="31"/>
      <c r="D1782" s="31"/>
      <c r="E1782" s="31"/>
      <c r="F1782" s="31"/>
      <c r="G1782" s="31"/>
      <c r="H1782" s="31"/>
      <c r="I1782" s="97"/>
      <c r="J1782" s="31"/>
      <c r="K1782" s="31"/>
      <c r="L1782" s="31"/>
      <c r="M1782" s="31"/>
      <c r="N1782" s="31"/>
      <c r="O1782" s="31"/>
      <c r="P1782" s="31"/>
      <c r="Q1782" s="31"/>
      <c r="S1782" s="31"/>
      <c r="T1782" s="31"/>
      <c r="U1782" s="31"/>
      <c r="V1782" s="31"/>
      <c r="W1782" s="31"/>
      <c r="X1782" s="31"/>
      <c r="Y1782" s="31"/>
      <c r="Z1782" s="31"/>
      <c r="AA1782" s="31"/>
      <c r="AB1782" s="31"/>
      <c r="AC1782" s="31"/>
      <c r="AD1782" s="31"/>
      <c r="AE1782" s="31"/>
      <c r="AF1782" s="31"/>
      <c r="AG1782" s="31"/>
      <c r="AH1782" s="31"/>
      <c r="AI1782" s="31"/>
    </row>
    <row r="1783" spans="1:35">
      <c r="A1783" s="31"/>
      <c r="B1783" s="31"/>
      <c r="C1783" s="31"/>
      <c r="D1783" s="31"/>
      <c r="E1783" s="31"/>
      <c r="F1783" s="31"/>
      <c r="G1783" s="31"/>
      <c r="H1783" s="31"/>
      <c r="I1783" s="97"/>
      <c r="J1783" s="31"/>
      <c r="K1783" s="31"/>
      <c r="L1783" s="31"/>
      <c r="M1783" s="31"/>
      <c r="N1783" s="31"/>
      <c r="O1783" s="31"/>
      <c r="P1783" s="31"/>
      <c r="Q1783" s="31"/>
      <c r="S1783" s="31"/>
      <c r="T1783" s="31"/>
      <c r="U1783" s="31"/>
      <c r="V1783" s="31"/>
      <c r="W1783" s="31"/>
      <c r="X1783" s="31"/>
      <c r="Y1783" s="31"/>
      <c r="Z1783" s="31"/>
      <c r="AA1783" s="31"/>
      <c r="AB1783" s="31"/>
      <c r="AC1783" s="31"/>
      <c r="AD1783" s="31"/>
      <c r="AE1783" s="31"/>
      <c r="AF1783" s="31"/>
      <c r="AG1783" s="31"/>
      <c r="AH1783" s="31"/>
      <c r="AI1783" s="31"/>
    </row>
    <row r="1784" spans="1:35">
      <c r="A1784" s="31"/>
      <c r="B1784" s="31"/>
      <c r="C1784" s="31"/>
      <c r="D1784" s="31"/>
      <c r="E1784" s="31"/>
      <c r="F1784" s="31"/>
      <c r="G1784" s="31"/>
      <c r="H1784" s="31"/>
      <c r="I1784" s="97"/>
      <c r="J1784" s="31"/>
      <c r="K1784" s="31"/>
      <c r="L1784" s="31"/>
      <c r="M1784" s="31"/>
      <c r="N1784" s="31"/>
      <c r="O1784" s="31"/>
      <c r="P1784" s="31"/>
      <c r="Q1784" s="31"/>
      <c r="S1784" s="31"/>
      <c r="T1784" s="31"/>
      <c r="U1784" s="31"/>
      <c r="V1784" s="31"/>
      <c r="W1784" s="31"/>
      <c r="X1784" s="31"/>
      <c r="Y1784" s="31"/>
      <c r="Z1784" s="31"/>
      <c r="AA1784" s="31"/>
      <c r="AB1784" s="31"/>
      <c r="AC1784" s="31"/>
      <c r="AD1784" s="31"/>
      <c r="AE1784" s="31"/>
      <c r="AF1784" s="31"/>
      <c r="AG1784" s="31"/>
      <c r="AH1784" s="31"/>
      <c r="AI1784" s="31"/>
    </row>
    <row r="1785" spans="1:35">
      <c r="A1785" s="31"/>
      <c r="B1785" s="31"/>
      <c r="C1785" s="31"/>
      <c r="D1785" s="31"/>
      <c r="E1785" s="31"/>
      <c r="F1785" s="31"/>
      <c r="G1785" s="31"/>
      <c r="H1785" s="31"/>
      <c r="I1785" s="97"/>
      <c r="J1785" s="31"/>
      <c r="K1785" s="31"/>
      <c r="L1785" s="31"/>
      <c r="M1785" s="31"/>
      <c r="N1785" s="31"/>
      <c r="O1785" s="31"/>
      <c r="P1785" s="31"/>
      <c r="Q1785" s="31"/>
      <c r="S1785" s="31"/>
      <c r="T1785" s="31"/>
      <c r="U1785" s="31"/>
      <c r="V1785" s="31"/>
      <c r="W1785" s="31"/>
      <c r="X1785" s="31"/>
      <c r="Y1785" s="31"/>
      <c r="Z1785" s="31"/>
      <c r="AA1785" s="31"/>
      <c r="AB1785" s="31"/>
      <c r="AC1785" s="31"/>
      <c r="AD1785" s="31"/>
      <c r="AE1785" s="31"/>
      <c r="AF1785" s="31"/>
      <c r="AG1785" s="31"/>
      <c r="AH1785" s="31"/>
      <c r="AI1785" s="31"/>
    </row>
    <row r="1786" spans="1:35">
      <c r="A1786" s="31"/>
      <c r="B1786" s="31"/>
      <c r="C1786" s="31"/>
      <c r="D1786" s="31"/>
      <c r="E1786" s="31"/>
      <c r="F1786" s="31"/>
      <c r="G1786" s="31"/>
      <c r="H1786" s="31"/>
      <c r="I1786" s="97"/>
      <c r="J1786" s="31"/>
      <c r="K1786" s="31"/>
      <c r="L1786" s="31"/>
      <c r="M1786" s="31"/>
      <c r="N1786" s="31"/>
      <c r="O1786" s="31"/>
      <c r="P1786" s="31"/>
      <c r="Q1786" s="31"/>
      <c r="S1786" s="31"/>
      <c r="T1786" s="31"/>
      <c r="U1786" s="31"/>
      <c r="V1786" s="31"/>
      <c r="W1786" s="31"/>
      <c r="X1786" s="31"/>
      <c r="Y1786" s="31"/>
      <c r="Z1786" s="31"/>
      <c r="AA1786" s="31"/>
      <c r="AB1786" s="31"/>
      <c r="AC1786" s="31"/>
      <c r="AD1786" s="31"/>
      <c r="AE1786" s="31"/>
      <c r="AF1786" s="31"/>
      <c r="AG1786" s="31"/>
      <c r="AH1786" s="31"/>
      <c r="AI1786" s="31"/>
    </row>
    <row r="1787" spans="1:35">
      <c r="A1787" s="31"/>
      <c r="B1787" s="31"/>
      <c r="C1787" s="31"/>
      <c r="D1787" s="31"/>
      <c r="E1787" s="31"/>
      <c r="F1787" s="31"/>
      <c r="G1787" s="31"/>
      <c r="H1787" s="31"/>
      <c r="I1787" s="97"/>
      <c r="J1787" s="31"/>
      <c r="K1787" s="31"/>
      <c r="L1787" s="31"/>
      <c r="M1787" s="31"/>
      <c r="N1787" s="31"/>
      <c r="O1787" s="31"/>
      <c r="P1787" s="31"/>
      <c r="Q1787" s="31"/>
      <c r="S1787" s="31"/>
      <c r="T1787" s="31"/>
      <c r="U1787" s="31"/>
      <c r="V1787" s="31"/>
      <c r="W1787" s="31"/>
      <c r="X1787" s="31"/>
      <c r="Y1787" s="31"/>
      <c r="Z1787" s="31"/>
      <c r="AA1787" s="31"/>
      <c r="AB1787" s="31"/>
      <c r="AC1787" s="31"/>
      <c r="AD1787" s="31"/>
      <c r="AE1787" s="31"/>
      <c r="AF1787" s="31"/>
      <c r="AG1787" s="31"/>
      <c r="AH1787" s="31"/>
      <c r="AI1787" s="31"/>
    </row>
    <row r="1788" spans="1:35">
      <c r="A1788" s="31"/>
      <c r="B1788" s="31"/>
      <c r="C1788" s="31"/>
      <c r="D1788" s="31"/>
      <c r="E1788" s="31"/>
      <c r="F1788" s="31"/>
      <c r="G1788" s="31"/>
      <c r="H1788" s="31"/>
      <c r="I1788" s="97"/>
      <c r="J1788" s="31"/>
      <c r="K1788" s="31"/>
      <c r="L1788" s="31"/>
      <c r="M1788" s="31"/>
      <c r="N1788" s="31"/>
      <c r="O1788" s="31"/>
      <c r="P1788" s="31"/>
      <c r="Q1788" s="31"/>
      <c r="S1788" s="31"/>
      <c r="T1788" s="31"/>
      <c r="U1788" s="31"/>
      <c r="V1788" s="31"/>
      <c r="W1788" s="31"/>
      <c r="X1788" s="31"/>
      <c r="Y1788" s="31"/>
      <c r="Z1788" s="31"/>
      <c r="AA1788" s="31"/>
      <c r="AB1788" s="31"/>
      <c r="AC1788" s="31"/>
      <c r="AD1788" s="31"/>
      <c r="AE1788" s="31"/>
      <c r="AF1788" s="31"/>
      <c r="AG1788" s="31"/>
      <c r="AH1788" s="31"/>
      <c r="AI1788" s="31"/>
    </row>
    <row r="1789" spans="1:35">
      <c r="A1789" s="31"/>
      <c r="B1789" s="31"/>
      <c r="C1789" s="31"/>
      <c r="D1789" s="31"/>
      <c r="E1789" s="31"/>
      <c r="F1789" s="31"/>
      <c r="G1789" s="31"/>
      <c r="H1789" s="31"/>
      <c r="I1789" s="97"/>
      <c r="J1789" s="31"/>
      <c r="K1789" s="31"/>
      <c r="L1789" s="31"/>
      <c r="M1789" s="31"/>
      <c r="N1789" s="31"/>
      <c r="O1789" s="31"/>
      <c r="P1789" s="31"/>
      <c r="Q1789" s="31"/>
      <c r="S1789" s="31"/>
      <c r="T1789" s="31"/>
      <c r="U1789" s="31"/>
      <c r="V1789" s="31"/>
      <c r="W1789" s="31"/>
      <c r="X1789" s="31"/>
      <c r="Y1789" s="31"/>
      <c r="Z1789" s="31"/>
      <c r="AA1789" s="31"/>
      <c r="AB1789" s="31"/>
      <c r="AC1789" s="31"/>
      <c r="AD1789" s="31"/>
      <c r="AE1789" s="31"/>
      <c r="AF1789" s="31"/>
      <c r="AG1789" s="31"/>
      <c r="AH1789" s="31"/>
      <c r="AI1789" s="31"/>
    </row>
    <row r="1790" spans="1:35">
      <c r="A1790" s="31"/>
      <c r="B1790" s="31"/>
      <c r="C1790" s="31"/>
      <c r="D1790" s="31"/>
      <c r="E1790" s="31"/>
      <c r="F1790" s="31"/>
      <c r="G1790" s="31"/>
      <c r="H1790" s="31"/>
      <c r="I1790" s="97"/>
      <c r="J1790" s="31"/>
      <c r="K1790" s="31"/>
      <c r="L1790" s="31"/>
      <c r="M1790" s="31"/>
      <c r="N1790" s="31"/>
      <c r="O1790" s="31"/>
      <c r="P1790" s="31"/>
      <c r="Q1790" s="31"/>
      <c r="S1790" s="31"/>
      <c r="T1790" s="31"/>
      <c r="U1790" s="31"/>
      <c r="V1790" s="31"/>
      <c r="W1790" s="31"/>
      <c r="X1790" s="31"/>
      <c r="Y1790" s="31"/>
      <c r="Z1790" s="31"/>
      <c r="AA1790" s="31"/>
      <c r="AB1790" s="31"/>
      <c r="AC1790" s="31"/>
      <c r="AD1790" s="31"/>
      <c r="AE1790" s="31"/>
      <c r="AF1790" s="31"/>
      <c r="AG1790" s="31"/>
      <c r="AH1790" s="31"/>
      <c r="AI1790" s="31"/>
    </row>
    <row r="1791" spans="1:35">
      <c r="A1791" s="31"/>
      <c r="B1791" s="31"/>
      <c r="C1791" s="31"/>
      <c r="D1791" s="31"/>
      <c r="E1791" s="31"/>
      <c r="F1791" s="31"/>
      <c r="G1791" s="31"/>
      <c r="H1791" s="31"/>
      <c r="I1791" s="97"/>
      <c r="J1791" s="31"/>
      <c r="K1791" s="31"/>
      <c r="L1791" s="31"/>
      <c r="M1791" s="31"/>
      <c r="N1791" s="31"/>
      <c r="O1791" s="31"/>
      <c r="P1791" s="31"/>
      <c r="Q1791" s="31"/>
      <c r="S1791" s="31"/>
      <c r="T1791" s="31"/>
      <c r="U1791" s="31"/>
      <c r="V1791" s="31"/>
      <c r="W1791" s="31"/>
      <c r="X1791" s="31"/>
      <c r="Y1791" s="31"/>
      <c r="Z1791" s="31"/>
      <c r="AA1791" s="31"/>
      <c r="AB1791" s="31"/>
      <c r="AC1791" s="31"/>
      <c r="AD1791" s="31"/>
      <c r="AE1791" s="31"/>
      <c r="AF1791" s="31"/>
      <c r="AG1791" s="31"/>
      <c r="AH1791" s="31"/>
      <c r="AI1791" s="31"/>
    </row>
    <row r="1792" spans="1:35">
      <c r="A1792" s="31"/>
      <c r="B1792" s="31"/>
      <c r="C1792" s="31"/>
      <c r="D1792" s="31"/>
      <c r="E1792" s="31"/>
      <c r="F1792" s="31"/>
      <c r="G1792" s="31"/>
      <c r="H1792" s="31"/>
      <c r="I1792" s="97"/>
      <c r="J1792" s="31"/>
      <c r="K1792" s="31"/>
      <c r="L1792" s="31"/>
      <c r="M1792" s="31"/>
      <c r="N1792" s="31"/>
      <c r="O1792" s="31"/>
      <c r="P1792" s="31"/>
      <c r="Q1792" s="31"/>
      <c r="S1792" s="31"/>
      <c r="T1792" s="31"/>
      <c r="U1792" s="31"/>
      <c r="V1792" s="31"/>
      <c r="W1792" s="31"/>
      <c r="X1792" s="31"/>
      <c r="Y1792" s="31"/>
      <c r="Z1792" s="31"/>
      <c r="AA1792" s="31"/>
      <c r="AB1792" s="31"/>
      <c r="AC1792" s="31"/>
      <c r="AD1792" s="31"/>
      <c r="AE1792" s="31"/>
      <c r="AF1792" s="31"/>
      <c r="AG1792" s="31"/>
      <c r="AH1792" s="31"/>
      <c r="AI1792" s="31"/>
    </row>
    <row r="1793" spans="1:35">
      <c r="A1793" s="31"/>
      <c r="B1793" s="31"/>
      <c r="C1793" s="31"/>
      <c r="D1793" s="31"/>
      <c r="E1793" s="31"/>
      <c r="F1793" s="31"/>
      <c r="G1793" s="31"/>
      <c r="H1793" s="31"/>
      <c r="I1793" s="97"/>
      <c r="J1793" s="31"/>
      <c r="K1793" s="31"/>
      <c r="L1793" s="31"/>
      <c r="M1793" s="31"/>
      <c r="N1793" s="31"/>
      <c r="O1793" s="31"/>
      <c r="P1793" s="31"/>
      <c r="Q1793" s="31"/>
      <c r="S1793" s="31"/>
      <c r="T1793" s="31"/>
      <c r="U1793" s="31"/>
      <c r="V1793" s="31"/>
      <c r="W1793" s="31"/>
      <c r="X1793" s="31"/>
      <c r="Y1793" s="31"/>
      <c r="Z1793" s="31"/>
      <c r="AA1793" s="31"/>
      <c r="AB1793" s="31"/>
      <c r="AC1793" s="31"/>
      <c r="AD1793" s="31"/>
      <c r="AE1793" s="31"/>
      <c r="AF1793" s="31"/>
      <c r="AG1793" s="31"/>
      <c r="AH1793" s="31"/>
      <c r="AI1793" s="31"/>
    </row>
    <row r="1794" spans="1:35">
      <c r="A1794" s="31"/>
      <c r="B1794" s="31"/>
      <c r="C1794" s="31"/>
      <c r="D1794" s="31"/>
      <c r="E1794" s="31"/>
      <c r="F1794" s="31"/>
      <c r="G1794" s="31"/>
      <c r="H1794" s="31"/>
      <c r="I1794" s="97"/>
      <c r="J1794" s="31"/>
      <c r="K1794" s="31"/>
      <c r="L1794" s="31"/>
      <c r="M1794" s="31"/>
      <c r="N1794" s="31"/>
      <c r="O1794" s="31"/>
      <c r="P1794" s="31"/>
      <c r="Q1794" s="31"/>
      <c r="S1794" s="31"/>
      <c r="T1794" s="31"/>
      <c r="U1794" s="31"/>
      <c r="V1794" s="31"/>
      <c r="W1794" s="31"/>
      <c r="X1794" s="31"/>
      <c r="Y1794" s="31"/>
      <c r="Z1794" s="31"/>
      <c r="AA1794" s="31"/>
      <c r="AB1794" s="31"/>
      <c r="AC1794" s="31"/>
      <c r="AD1794" s="31"/>
      <c r="AE1794" s="31"/>
      <c r="AF1794" s="31"/>
      <c r="AG1794" s="31"/>
      <c r="AH1794" s="31"/>
      <c r="AI1794" s="31"/>
    </row>
    <row r="1795" spans="1:35">
      <c r="A1795" s="31"/>
      <c r="B1795" s="31"/>
      <c r="C1795" s="31"/>
      <c r="D1795" s="31"/>
      <c r="E1795" s="31"/>
      <c r="F1795" s="31"/>
      <c r="G1795" s="31"/>
      <c r="H1795" s="31"/>
      <c r="I1795" s="97"/>
      <c r="J1795" s="31"/>
      <c r="K1795" s="31"/>
      <c r="L1795" s="31"/>
      <c r="M1795" s="31"/>
      <c r="N1795" s="31"/>
      <c r="O1795" s="31"/>
      <c r="P1795" s="31"/>
      <c r="Q1795" s="31"/>
      <c r="S1795" s="31"/>
      <c r="T1795" s="31"/>
      <c r="U1795" s="31"/>
      <c r="V1795" s="31"/>
      <c r="W1795" s="31"/>
      <c r="X1795" s="31"/>
      <c r="Y1795" s="31"/>
      <c r="Z1795" s="31"/>
      <c r="AA1795" s="31"/>
      <c r="AB1795" s="31"/>
      <c r="AC1795" s="31"/>
      <c r="AD1795" s="31"/>
      <c r="AE1795" s="31"/>
      <c r="AF1795" s="31"/>
      <c r="AG1795" s="31"/>
      <c r="AH1795" s="31"/>
      <c r="AI1795" s="31"/>
    </row>
    <row r="1796" spans="1:35">
      <c r="A1796" s="31"/>
      <c r="B1796" s="31"/>
      <c r="C1796" s="31"/>
      <c r="D1796" s="31"/>
      <c r="E1796" s="31"/>
      <c r="F1796" s="31"/>
      <c r="G1796" s="31"/>
      <c r="H1796" s="31"/>
      <c r="I1796" s="97"/>
      <c r="J1796" s="31"/>
      <c r="K1796" s="31"/>
      <c r="L1796" s="31"/>
      <c r="M1796" s="31"/>
      <c r="N1796" s="31"/>
      <c r="O1796" s="31"/>
      <c r="P1796" s="31"/>
      <c r="Q1796" s="31"/>
      <c r="S1796" s="31"/>
      <c r="T1796" s="31"/>
      <c r="U1796" s="31"/>
      <c r="V1796" s="31"/>
      <c r="W1796" s="31"/>
      <c r="X1796" s="31"/>
      <c r="Y1796" s="31"/>
      <c r="Z1796" s="31"/>
      <c r="AA1796" s="31"/>
      <c r="AB1796" s="31"/>
      <c r="AC1796" s="31"/>
      <c r="AD1796" s="31"/>
      <c r="AE1796" s="31"/>
      <c r="AF1796" s="31"/>
      <c r="AG1796" s="31"/>
      <c r="AH1796" s="31"/>
      <c r="AI1796" s="31"/>
    </row>
    <row r="1797" spans="1:35">
      <c r="A1797" s="31"/>
      <c r="B1797" s="31"/>
      <c r="C1797" s="31"/>
      <c r="D1797" s="31"/>
      <c r="E1797" s="31"/>
      <c r="F1797" s="31"/>
      <c r="G1797" s="31"/>
      <c r="H1797" s="31"/>
      <c r="I1797" s="97"/>
      <c r="J1797" s="31"/>
      <c r="K1797" s="31"/>
      <c r="L1797" s="31"/>
      <c r="M1797" s="31"/>
      <c r="N1797" s="31"/>
      <c r="O1797" s="31"/>
      <c r="P1797" s="31"/>
      <c r="Q1797" s="31"/>
      <c r="S1797" s="31"/>
      <c r="T1797" s="31"/>
      <c r="U1797" s="31"/>
      <c r="V1797" s="31"/>
      <c r="W1797" s="31"/>
      <c r="X1797" s="31"/>
      <c r="Y1797" s="31"/>
      <c r="Z1797" s="31"/>
      <c r="AA1797" s="31"/>
      <c r="AB1797" s="31"/>
      <c r="AC1797" s="31"/>
      <c r="AD1797" s="31"/>
      <c r="AE1797" s="31"/>
      <c r="AF1797" s="31"/>
      <c r="AG1797" s="31"/>
      <c r="AH1797" s="31"/>
      <c r="AI1797" s="31"/>
    </row>
    <row r="1798" spans="1:35">
      <c r="A1798" s="31"/>
      <c r="B1798" s="31"/>
      <c r="C1798" s="31"/>
      <c r="D1798" s="31"/>
      <c r="E1798" s="31"/>
      <c r="F1798" s="31"/>
      <c r="G1798" s="31"/>
      <c r="H1798" s="31"/>
      <c r="I1798" s="97"/>
      <c r="J1798" s="31"/>
      <c r="K1798" s="31"/>
      <c r="L1798" s="31"/>
      <c r="M1798" s="31"/>
      <c r="N1798" s="31"/>
      <c r="O1798" s="31"/>
      <c r="P1798" s="31"/>
      <c r="Q1798" s="31"/>
      <c r="S1798" s="31"/>
      <c r="T1798" s="31"/>
      <c r="U1798" s="31"/>
      <c r="V1798" s="31"/>
      <c r="W1798" s="31"/>
      <c r="X1798" s="31"/>
      <c r="Y1798" s="31"/>
      <c r="Z1798" s="31"/>
      <c r="AA1798" s="31"/>
      <c r="AB1798" s="31"/>
      <c r="AC1798" s="31"/>
      <c r="AD1798" s="31"/>
      <c r="AE1798" s="31"/>
      <c r="AF1798" s="31"/>
      <c r="AG1798" s="31"/>
      <c r="AH1798" s="31"/>
      <c r="AI1798" s="31"/>
    </row>
    <row r="1799" spans="1:35">
      <c r="A1799" s="31"/>
      <c r="B1799" s="31"/>
      <c r="C1799" s="31"/>
      <c r="D1799" s="31"/>
      <c r="E1799" s="31"/>
      <c r="F1799" s="31"/>
      <c r="G1799" s="31"/>
      <c r="H1799" s="31"/>
      <c r="I1799" s="97"/>
      <c r="J1799" s="31"/>
      <c r="K1799" s="31"/>
      <c r="L1799" s="31"/>
      <c r="M1799" s="31"/>
      <c r="N1799" s="31"/>
      <c r="O1799" s="31"/>
      <c r="P1799" s="31"/>
      <c r="Q1799" s="31"/>
      <c r="S1799" s="31"/>
      <c r="T1799" s="31"/>
      <c r="U1799" s="31"/>
      <c r="V1799" s="31"/>
      <c r="W1799" s="31"/>
      <c r="X1799" s="31"/>
      <c r="Y1799" s="31"/>
      <c r="Z1799" s="31"/>
      <c r="AA1799" s="31"/>
      <c r="AB1799" s="31"/>
      <c r="AC1799" s="31"/>
      <c r="AD1799" s="31"/>
      <c r="AE1799" s="31"/>
      <c r="AF1799" s="31"/>
      <c r="AG1799" s="31"/>
      <c r="AH1799" s="31"/>
      <c r="AI1799" s="31"/>
    </row>
    <row r="1800" spans="1:35">
      <c r="A1800" s="31"/>
      <c r="B1800" s="31"/>
      <c r="C1800" s="31"/>
      <c r="D1800" s="31"/>
      <c r="E1800" s="31"/>
      <c r="F1800" s="31"/>
      <c r="G1800" s="31"/>
      <c r="H1800" s="31"/>
      <c r="I1800" s="97"/>
      <c r="J1800" s="31"/>
      <c r="K1800" s="31"/>
      <c r="L1800" s="31"/>
      <c r="M1800" s="31"/>
      <c r="N1800" s="31"/>
      <c r="O1800" s="31"/>
      <c r="P1800" s="31"/>
      <c r="Q1800" s="31"/>
      <c r="S1800" s="31"/>
      <c r="T1800" s="31"/>
      <c r="U1800" s="31"/>
      <c r="V1800" s="31"/>
      <c r="W1800" s="31"/>
      <c r="X1800" s="31"/>
      <c r="Y1800" s="31"/>
      <c r="Z1800" s="31"/>
      <c r="AA1800" s="31"/>
      <c r="AB1800" s="31"/>
      <c r="AC1800" s="31"/>
      <c r="AD1800" s="31"/>
      <c r="AE1800" s="31"/>
      <c r="AF1800" s="31"/>
      <c r="AG1800" s="31"/>
      <c r="AH1800" s="31"/>
      <c r="AI1800" s="31"/>
    </row>
    <row r="1801" spans="1:35">
      <c r="A1801" s="31"/>
      <c r="B1801" s="31"/>
      <c r="C1801" s="31"/>
      <c r="D1801" s="31"/>
      <c r="E1801" s="31"/>
      <c r="F1801" s="31"/>
      <c r="G1801" s="31"/>
      <c r="H1801" s="31"/>
      <c r="I1801" s="97"/>
      <c r="J1801" s="31"/>
      <c r="K1801" s="31"/>
      <c r="L1801" s="31"/>
      <c r="M1801" s="31"/>
      <c r="N1801" s="31"/>
      <c r="O1801" s="31"/>
      <c r="P1801" s="31"/>
      <c r="Q1801" s="31"/>
      <c r="S1801" s="31"/>
      <c r="T1801" s="31"/>
      <c r="U1801" s="31"/>
      <c r="V1801" s="31"/>
      <c r="W1801" s="31"/>
      <c r="X1801" s="31"/>
      <c r="Y1801" s="31"/>
      <c r="Z1801" s="31"/>
      <c r="AA1801" s="31"/>
      <c r="AB1801" s="31"/>
      <c r="AC1801" s="31"/>
      <c r="AD1801" s="31"/>
      <c r="AE1801" s="31"/>
      <c r="AF1801" s="31"/>
      <c r="AG1801" s="31"/>
      <c r="AH1801" s="31"/>
      <c r="AI1801" s="31"/>
    </row>
    <row r="1802" spans="1:35">
      <c r="A1802" s="31"/>
      <c r="B1802" s="31"/>
      <c r="C1802" s="31"/>
      <c r="D1802" s="31"/>
      <c r="E1802" s="31"/>
      <c r="F1802" s="31"/>
      <c r="G1802" s="31"/>
      <c r="H1802" s="31"/>
      <c r="I1802" s="97"/>
      <c r="J1802" s="31"/>
      <c r="K1802" s="31"/>
      <c r="L1802" s="31"/>
      <c r="M1802" s="31"/>
      <c r="N1802" s="31"/>
      <c r="O1802" s="31"/>
      <c r="P1802" s="31"/>
      <c r="Q1802" s="31"/>
      <c r="S1802" s="31"/>
      <c r="T1802" s="31"/>
      <c r="U1802" s="31"/>
      <c r="V1802" s="31"/>
      <c r="W1802" s="31"/>
      <c r="X1802" s="31"/>
      <c r="Y1802" s="31"/>
      <c r="Z1802" s="31"/>
      <c r="AA1802" s="31"/>
      <c r="AB1802" s="31"/>
      <c r="AC1802" s="31"/>
      <c r="AD1802" s="31"/>
      <c r="AE1802" s="31"/>
      <c r="AF1802" s="31"/>
      <c r="AG1802" s="31"/>
      <c r="AH1802" s="31"/>
      <c r="AI1802" s="31"/>
    </row>
    <row r="1803" spans="1:35">
      <c r="A1803" s="31"/>
      <c r="B1803" s="31"/>
      <c r="C1803" s="31"/>
      <c r="D1803" s="31"/>
      <c r="E1803" s="31"/>
      <c r="F1803" s="31"/>
      <c r="G1803" s="31"/>
      <c r="H1803" s="31"/>
      <c r="I1803" s="97"/>
      <c r="J1803" s="31"/>
      <c r="K1803" s="31"/>
      <c r="L1803" s="31"/>
      <c r="M1803" s="31"/>
      <c r="N1803" s="31"/>
      <c r="O1803" s="31"/>
      <c r="P1803" s="31"/>
      <c r="Q1803" s="31"/>
      <c r="S1803" s="31"/>
      <c r="T1803" s="31"/>
      <c r="U1803" s="31"/>
      <c r="V1803" s="31"/>
      <c r="W1803" s="31"/>
      <c r="X1803" s="31"/>
      <c r="Y1803" s="31"/>
      <c r="Z1803" s="31"/>
      <c r="AA1803" s="31"/>
      <c r="AB1803" s="31"/>
      <c r="AC1803" s="31"/>
      <c r="AD1803" s="31"/>
      <c r="AE1803" s="31"/>
      <c r="AF1803" s="31"/>
      <c r="AG1803" s="31"/>
      <c r="AH1803" s="31"/>
      <c r="AI1803" s="31"/>
    </row>
    <row r="1804" spans="1:35">
      <c r="A1804" s="31"/>
      <c r="B1804" s="31"/>
      <c r="C1804" s="31"/>
      <c r="D1804" s="31"/>
      <c r="E1804" s="31"/>
      <c r="F1804" s="31"/>
      <c r="G1804" s="31"/>
      <c r="H1804" s="31"/>
      <c r="I1804" s="97"/>
      <c r="J1804" s="31"/>
      <c r="K1804" s="31"/>
      <c r="L1804" s="31"/>
      <c r="M1804" s="31"/>
      <c r="N1804" s="31"/>
      <c r="O1804" s="31"/>
      <c r="P1804" s="31"/>
      <c r="Q1804" s="31"/>
      <c r="S1804" s="31"/>
      <c r="T1804" s="31"/>
      <c r="U1804" s="31"/>
      <c r="V1804" s="31"/>
      <c r="W1804" s="31"/>
      <c r="X1804" s="31"/>
      <c r="Y1804" s="31"/>
      <c r="Z1804" s="31"/>
      <c r="AA1804" s="31"/>
      <c r="AB1804" s="31"/>
      <c r="AC1804" s="31"/>
      <c r="AD1804" s="31"/>
      <c r="AE1804" s="31"/>
      <c r="AF1804" s="31"/>
      <c r="AG1804" s="31"/>
      <c r="AH1804" s="31"/>
      <c r="AI1804" s="31"/>
    </row>
    <row r="1805" spans="1:35">
      <c r="A1805" s="31"/>
      <c r="B1805" s="31"/>
      <c r="C1805" s="31"/>
      <c r="D1805" s="31"/>
      <c r="E1805" s="31"/>
      <c r="F1805" s="31"/>
      <c r="G1805" s="31"/>
      <c r="H1805" s="31"/>
      <c r="I1805" s="97"/>
      <c r="J1805" s="31"/>
      <c r="K1805" s="31"/>
      <c r="L1805" s="31"/>
      <c r="M1805" s="31"/>
      <c r="N1805" s="31"/>
      <c r="O1805" s="31"/>
      <c r="P1805" s="31"/>
      <c r="Q1805" s="31"/>
      <c r="S1805" s="31"/>
      <c r="T1805" s="31"/>
      <c r="U1805" s="31"/>
      <c r="V1805" s="31"/>
      <c r="W1805" s="31"/>
      <c r="X1805" s="31"/>
      <c r="Y1805" s="31"/>
      <c r="Z1805" s="31"/>
      <c r="AA1805" s="31"/>
      <c r="AB1805" s="31"/>
      <c r="AC1805" s="31"/>
      <c r="AD1805" s="31"/>
      <c r="AE1805" s="31"/>
      <c r="AF1805" s="31"/>
      <c r="AG1805" s="31"/>
      <c r="AH1805" s="31"/>
      <c r="AI1805" s="31"/>
    </row>
    <row r="1806" spans="1:35">
      <c r="A1806" s="31"/>
      <c r="B1806" s="31"/>
      <c r="C1806" s="31"/>
      <c r="D1806" s="31"/>
      <c r="E1806" s="31"/>
      <c r="F1806" s="31"/>
      <c r="G1806" s="31"/>
      <c r="H1806" s="31"/>
      <c r="I1806" s="97"/>
      <c r="J1806" s="31"/>
      <c r="K1806" s="31"/>
      <c r="L1806" s="31"/>
      <c r="M1806" s="31"/>
      <c r="N1806" s="31"/>
      <c r="O1806" s="31"/>
      <c r="P1806" s="31"/>
      <c r="Q1806" s="31"/>
      <c r="S1806" s="31"/>
      <c r="T1806" s="31"/>
      <c r="U1806" s="31"/>
      <c r="V1806" s="31"/>
      <c r="W1806" s="31"/>
      <c r="X1806" s="31"/>
      <c r="Y1806" s="31"/>
      <c r="Z1806" s="31"/>
      <c r="AA1806" s="31"/>
      <c r="AB1806" s="31"/>
      <c r="AC1806" s="31"/>
      <c r="AD1806" s="31"/>
      <c r="AE1806" s="31"/>
      <c r="AF1806" s="31"/>
      <c r="AG1806" s="31"/>
      <c r="AH1806" s="31"/>
      <c r="AI1806" s="31"/>
    </row>
    <row r="1807" spans="1:35">
      <c r="A1807" s="31"/>
      <c r="B1807" s="31"/>
      <c r="C1807" s="31"/>
      <c r="D1807" s="31"/>
      <c r="E1807" s="31"/>
      <c r="F1807" s="31"/>
      <c r="G1807" s="31"/>
      <c r="H1807" s="31"/>
      <c r="I1807" s="97"/>
      <c r="J1807" s="31"/>
      <c r="K1807" s="31"/>
      <c r="L1807" s="31"/>
      <c r="M1807" s="31"/>
      <c r="N1807" s="31"/>
      <c r="O1807" s="31"/>
      <c r="P1807" s="31"/>
      <c r="Q1807" s="31"/>
      <c r="S1807" s="31"/>
      <c r="T1807" s="31"/>
      <c r="U1807" s="31"/>
      <c r="V1807" s="31"/>
      <c r="W1807" s="31"/>
      <c r="X1807" s="31"/>
      <c r="Y1807" s="31"/>
      <c r="Z1807" s="31"/>
      <c r="AA1807" s="31"/>
      <c r="AB1807" s="31"/>
      <c r="AC1807" s="31"/>
      <c r="AD1807" s="31"/>
      <c r="AE1807" s="31"/>
      <c r="AF1807" s="31"/>
      <c r="AG1807" s="31"/>
      <c r="AH1807" s="31"/>
      <c r="AI1807" s="31"/>
    </row>
    <row r="1808" spans="1:35">
      <c r="A1808" s="31"/>
      <c r="B1808" s="31"/>
      <c r="C1808" s="31"/>
      <c r="D1808" s="31"/>
      <c r="E1808" s="31"/>
      <c r="F1808" s="31"/>
      <c r="G1808" s="31"/>
      <c r="H1808" s="31"/>
      <c r="I1808" s="97"/>
      <c r="J1808" s="31"/>
      <c r="K1808" s="31"/>
      <c r="L1808" s="31"/>
      <c r="M1808" s="31"/>
      <c r="N1808" s="31"/>
      <c r="O1808" s="31"/>
      <c r="P1808" s="31"/>
      <c r="Q1808" s="31"/>
      <c r="S1808" s="31"/>
      <c r="T1808" s="31"/>
      <c r="U1808" s="31"/>
      <c r="V1808" s="31"/>
      <c r="W1808" s="31"/>
      <c r="X1808" s="31"/>
      <c r="Y1808" s="31"/>
      <c r="Z1808" s="31"/>
      <c r="AA1808" s="31"/>
      <c r="AB1808" s="31"/>
      <c r="AC1808" s="31"/>
      <c r="AD1808" s="31"/>
      <c r="AE1808" s="31"/>
      <c r="AF1808" s="31"/>
      <c r="AG1808" s="31"/>
      <c r="AH1808" s="31"/>
      <c r="AI1808" s="31"/>
    </row>
    <row r="1809" spans="1:35">
      <c r="A1809" s="31"/>
      <c r="B1809" s="31"/>
      <c r="C1809" s="31"/>
      <c r="D1809" s="31"/>
      <c r="E1809" s="31"/>
      <c r="F1809" s="31"/>
      <c r="G1809" s="31"/>
      <c r="H1809" s="31"/>
      <c r="I1809" s="97"/>
      <c r="J1809" s="31"/>
      <c r="K1809" s="31"/>
      <c r="L1809" s="31"/>
      <c r="M1809" s="31"/>
      <c r="N1809" s="31"/>
      <c r="O1809" s="31"/>
      <c r="P1809" s="31"/>
      <c r="Q1809" s="31"/>
      <c r="S1809" s="31"/>
      <c r="T1809" s="31"/>
      <c r="U1809" s="31"/>
      <c r="V1809" s="31"/>
      <c r="W1809" s="31"/>
      <c r="X1809" s="31"/>
      <c r="Y1809" s="31"/>
      <c r="Z1809" s="31"/>
      <c r="AA1809" s="31"/>
      <c r="AB1809" s="31"/>
      <c r="AC1809" s="31"/>
      <c r="AD1809" s="31"/>
      <c r="AE1809" s="31"/>
      <c r="AF1809" s="31"/>
      <c r="AG1809" s="31"/>
      <c r="AH1809" s="31"/>
      <c r="AI1809" s="31"/>
    </row>
    <row r="1810" spans="1:35">
      <c r="A1810" s="31"/>
      <c r="B1810" s="31"/>
      <c r="C1810" s="31"/>
      <c r="D1810" s="31"/>
      <c r="E1810" s="31"/>
      <c r="F1810" s="31"/>
      <c r="G1810" s="31"/>
      <c r="H1810" s="31"/>
      <c r="I1810" s="97"/>
      <c r="J1810" s="31"/>
      <c r="K1810" s="31"/>
      <c r="L1810" s="31"/>
      <c r="M1810" s="31"/>
      <c r="N1810" s="31"/>
      <c r="O1810" s="31"/>
      <c r="P1810" s="31"/>
      <c r="Q1810" s="31"/>
      <c r="S1810" s="31"/>
      <c r="T1810" s="31"/>
      <c r="U1810" s="31"/>
      <c r="V1810" s="31"/>
      <c r="W1810" s="31"/>
      <c r="X1810" s="31"/>
      <c r="Y1810" s="31"/>
      <c r="Z1810" s="31"/>
      <c r="AA1810" s="31"/>
      <c r="AB1810" s="31"/>
      <c r="AC1810" s="31"/>
      <c r="AD1810" s="31"/>
      <c r="AE1810" s="31"/>
      <c r="AF1810" s="31"/>
      <c r="AG1810" s="31"/>
      <c r="AH1810" s="31"/>
      <c r="AI1810" s="31"/>
    </row>
    <row r="1811" spans="1:35">
      <c r="A1811" s="31"/>
      <c r="B1811" s="31"/>
      <c r="C1811" s="31"/>
      <c r="D1811" s="31"/>
      <c r="E1811" s="31"/>
      <c r="F1811" s="31"/>
      <c r="G1811" s="31"/>
      <c r="H1811" s="31"/>
      <c r="I1811" s="97"/>
      <c r="J1811" s="31"/>
      <c r="K1811" s="31"/>
      <c r="L1811" s="31"/>
      <c r="M1811" s="31"/>
      <c r="N1811" s="31"/>
      <c r="O1811" s="31"/>
      <c r="P1811" s="31"/>
      <c r="Q1811" s="31"/>
      <c r="S1811" s="31"/>
      <c r="T1811" s="31"/>
      <c r="U1811" s="31"/>
      <c r="V1811" s="31"/>
      <c r="W1811" s="31"/>
      <c r="X1811" s="31"/>
      <c r="Y1811" s="31"/>
      <c r="Z1811" s="31"/>
      <c r="AA1811" s="31"/>
      <c r="AB1811" s="31"/>
      <c r="AC1811" s="31"/>
      <c r="AD1811" s="31"/>
      <c r="AE1811" s="31"/>
      <c r="AF1811" s="31"/>
      <c r="AG1811" s="31"/>
      <c r="AH1811" s="31"/>
      <c r="AI1811" s="31"/>
    </row>
    <row r="1812" spans="1:35">
      <c r="A1812" s="31"/>
      <c r="B1812" s="31"/>
      <c r="C1812" s="31"/>
      <c r="D1812" s="31"/>
      <c r="E1812" s="31"/>
      <c r="F1812" s="31"/>
      <c r="G1812" s="31"/>
      <c r="H1812" s="31"/>
      <c r="I1812" s="97"/>
      <c r="J1812" s="31"/>
      <c r="K1812" s="31"/>
      <c r="L1812" s="31"/>
      <c r="M1812" s="31"/>
      <c r="N1812" s="31"/>
      <c r="O1812" s="31"/>
      <c r="P1812" s="31"/>
      <c r="Q1812" s="31"/>
      <c r="S1812" s="31"/>
      <c r="T1812" s="31"/>
      <c r="U1812" s="31"/>
      <c r="V1812" s="31"/>
      <c r="W1812" s="31"/>
      <c r="X1812" s="31"/>
      <c r="Y1812" s="31"/>
      <c r="Z1812" s="31"/>
      <c r="AA1812" s="31"/>
      <c r="AB1812" s="31"/>
      <c r="AC1812" s="31"/>
      <c r="AD1812" s="31"/>
      <c r="AE1812" s="31"/>
      <c r="AF1812" s="31"/>
      <c r="AG1812" s="31"/>
      <c r="AH1812" s="31"/>
      <c r="AI1812" s="31"/>
    </row>
    <row r="1813" spans="1:35">
      <c r="A1813" s="31"/>
      <c r="B1813" s="31"/>
      <c r="C1813" s="31"/>
      <c r="D1813" s="31"/>
      <c r="E1813" s="31"/>
      <c r="F1813" s="31"/>
      <c r="G1813" s="31"/>
      <c r="H1813" s="31"/>
      <c r="I1813" s="97"/>
      <c r="J1813" s="31"/>
      <c r="K1813" s="31"/>
      <c r="L1813" s="31"/>
      <c r="M1813" s="31"/>
      <c r="N1813" s="31"/>
      <c r="O1813" s="31"/>
      <c r="P1813" s="31"/>
      <c r="Q1813" s="31"/>
      <c r="S1813" s="31"/>
      <c r="T1813" s="31"/>
      <c r="U1813" s="31"/>
      <c r="V1813" s="31"/>
      <c r="W1813" s="31"/>
      <c r="X1813" s="31"/>
      <c r="Y1813" s="31"/>
      <c r="Z1813" s="31"/>
      <c r="AA1813" s="31"/>
      <c r="AB1813" s="31"/>
      <c r="AC1813" s="31"/>
      <c r="AD1813" s="31"/>
      <c r="AE1813" s="31"/>
      <c r="AF1813" s="31"/>
      <c r="AG1813" s="31"/>
      <c r="AH1813" s="31"/>
      <c r="AI1813" s="31"/>
    </row>
    <row r="1814" spans="1:35">
      <c r="A1814" s="31"/>
      <c r="B1814" s="31"/>
      <c r="C1814" s="31"/>
      <c r="D1814" s="31"/>
      <c r="E1814" s="31"/>
      <c r="F1814" s="31"/>
      <c r="G1814" s="31"/>
      <c r="H1814" s="31"/>
      <c r="I1814" s="97"/>
      <c r="J1814" s="31"/>
      <c r="K1814" s="31"/>
      <c r="L1814" s="31"/>
      <c r="M1814" s="31"/>
      <c r="N1814" s="31"/>
      <c r="O1814" s="31"/>
      <c r="P1814" s="31"/>
      <c r="Q1814" s="31"/>
      <c r="S1814" s="31"/>
      <c r="T1814" s="31"/>
      <c r="U1814" s="31"/>
      <c r="V1814" s="31"/>
      <c r="W1814" s="31"/>
      <c r="X1814" s="31"/>
      <c r="Y1814" s="31"/>
      <c r="Z1814" s="31"/>
      <c r="AA1814" s="31"/>
      <c r="AB1814" s="31"/>
      <c r="AC1814" s="31"/>
      <c r="AD1814" s="31"/>
      <c r="AE1814" s="31"/>
      <c r="AF1814" s="31"/>
      <c r="AG1814" s="31"/>
      <c r="AH1814" s="31"/>
      <c r="AI1814" s="31"/>
    </row>
    <row r="1815" spans="1:35">
      <c r="A1815" s="31"/>
      <c r="B1815" s="31"/>
      <c r="C1815" s="31"/>
      <c r="D1815" s="31"/>
      <c r="E1815" s="31"/>
      <c r="F1815" s="31"/>
      <c r="G1815" s="31"/>
      <c r="H1815" s="31"/>
      <c r="I1815" s="97"/>
      <c r="J1815" s="31"/>
      <c r="K1815" s="31"/>
      <c r="L1815" s="31"/>
      <c r="M1815" s="31"/>
      <c r="N1815" s="31"/>
      <c r="O1815" s="31"/>
      <c r="P1815" s="31"/>
      <c r="Q1815" s="31"/>
      <c r="S1815" s="31"/>
      <c r="T1815" s="31"/>
      <c r="U1815" s="31"/>
      <c r="V1815" s="31"/>
      <c r="W1815" s="31"/>
      <c r="X1815" s="31"/>
      <c r="Y1815" s="31"/>
      <c r="Z1815" s="31"/>
      <c r="AA1815" s="31"/>
      <c r="AB1815" s="31"/>
      <c r="AC1815" s="31"/>
      <c r="AD1815" s="31"/>
      <c r="AE1815" s="31"/>
      <c r="AF1815" s="31"/>
      <c r="AG1815" s="31"/>
      <c r="AH1815" s="31"/>
      <c r="AI1815" s="31"/>
    </row>
    <row r="1816" spans="1:35">
      <c r="A1816" s="31"/>
      <c r="B1816" s="31"/>
      <c r="C1816" s="31"/>
      <c r="D1816" s="31"/>
      <c r="E1816" s="31"/>
      <c r="F1816" s="31"/>
      <c r="G1816" s="31"/>
      <c r="H1816" s="31"/>
      <c r="I1816" s="97"/>
      <c r="J1816" s="31"/>
      <c r="K1816" s="31"/>
      <c r="L1816" s="31"/>
      <c r="M1816" s="31"/>
      <c r="N1816" s="31"/>
      <c r="O1816" s="31"/>
      <c r="P1816" s="31"/>
      <c r="Q1816" s="31"/>
      <c r="S1816" s="31"/>
      <c r="T1816" s="31"/>
      <c r="U1816" s="31"/>
      <c r="V1816" s="31"/>
      <c r="W1816" s="31"/>
      <c r="X1816" s="31"/>
      <c r="Y1816" s="31"/>
      <c r="Z1816" s="31"/>
      <c r="AA1816" s="31"/>
      <c r="AB1816" s="31"/>
      <c r="AC1816" s="31"/>
      <c r="AD1816" s="31"/>
      <c r="AE1816" s="31"/>
      <c r="AF1816" s="31"/>
      <c r="AG1816" s="31"/>
      <c r="AH1816" s="31"/>
      <c r="AI1816" s="31"/>
    </row>
    <row r="1817" spans="1:35">
      <c r="A1817" s="31"/>
      <c r="B1817" s="31"/>
      <c r="C1817" s="31"/>
      <c r="D1817" s="31"/>
      <c r="E1817" s="31"/>
      <c r="F1817" s="31"/>
      <c r="G1817" s="31"/>
      <c r="H1817" s="31"/>
      <c r="I1817" s="97"/>
      <c r="J1817" s="31"/>
      <c r="K1817" s="31"/>
      <c r="L1817" s="31"/>
      <c r="M1817" s="31"/>
      <c r="N1817" s="31"/>
      <c r="O1817" s="31"/>
      <c r="P1817" s="31"/>
      <c r="Q1817" s="31"/>
      <c r="S1817" s="31"/>
      <c r="T1817" s="31"/>
      <c r="U1817" s="31"/>
      <c r="V1817" s="31"/>
      <c r="W1817" s="31"/>
      <c r="X1817" s="31"/>
      <c r="Y1817" s="31"/>
      <c r="Z1817" s="31"/>
      <c r="AA1817" s="31"/>
      <c r="AB1817" s="31"/>
      <c r="AC1817" s="31"/>
      <c r="AD1817" s="31"/>
      <c r="AE1817" s="31"/>
      <c r="AF1817" s="31"/>
      <c r="AG1817" s="31"/>
      <c r="AH1817" s="31"/>
      <c r="AI1817" s="31"/>
    </row>
    <row r="1818" spans="1:35">
      <c r="A1818" s="31"/>
      <c r="B1818" s="31"/>
      <c r="C1818" s="31"/>
      <c r="D1818" s="31"/>
      <c r="E1818" s="31"/>
      <c r="F1818" s="31"/>
      <c r="G1818" s="31"/>
      <c r="H1818" s="31"/>
      <c r="I1818" s="97"/>
      <c r="J1818" s="31"/>
      <c r="K1818" s="31"/>
      <c r="L1818" s="31"/>
      <c r="M1818" s="31"/>
      <c r="N1818" s="31"/>
      <c r="O1818" s="31"/>
      <c r="P1818" s="31"/>
      <c r="Q1818" s="31"/>
      <c r="S1818" s="31"/>
      <c r="T1818" s="31"/>
      <c r="U1818" s="31"/>
      <c r="V1818" s="31"/>
      <c r="W1818" s="31"/>
      <c r="X1818" s="31"/>
      <c r="Y1818" s="31"/>
      <c r="Z1818" s="31"/>
      <c r="AA1818" s="31"/>
      <c r="AB1818" s="31"/>
      <c r="AC1818" s="31"/>
      <c r="AD1818" s="31"/>
      <c r="AE1818" s="31"/>
      <c r="AF1818" s="31"/>
      <c r="AG1818" s="31"/>
      <c r="AH1818" s="31"/>
      <c r="AI1818" s="31"/>
    </row>
    <row r="1819" spans="1:35">
      <c r="A1819" s="31"/>
      <c r="B1819" s="31"/>
      <c r="C1819" s="31"/>
      <c r="D1819" s="31"/>
      <c r="E1819" s="31"/>
      <c r="F1819" s="31"/>
      <c r="G1819" s="31"/>
      <c r="H1819" s="31"/>
      <c r="I1819" s="97"/>
      <c r="J1819" s="31"/>
      <c r="K1819" s="31"/>
      <c r="L1819" s="31"/>
      <c r="M1819" s="31"/>
      <c r="N1819" s="31"/>
      <c r="O1819" s="31"/>
      <c r="P1819" s="31"/>
      <c r="Q1819" s="31"/>
      <c r="S1819" s="31"/>
      <c r="T1819" s="31"/>
      <c r="U1819" s="31"/>
      <c r="V1819" s="31"/>
      <c r="W1819" s="31"/>
      <c r="X1819" s="31"/>
      <c r="Y1819" s="31"/>
      <c r="Z1819" s="31"/>
      <c r="AA1819" s="31"/>
      <c r="AB1819" s="31"/>
      <c r="AC1819" s="31"/>
      <c r="AD1819" s="31"/>
      <c r="AE1819" s="31"/>
      <c r="AF1819" s="31"/>
      <c r="AG1819" s="31"/>
      <c r="AH1819" s="31"/>
      <c r="AI1819" s="31"/>
    </row>
    <row r="1820" spans="1:35">
      <c r="A1820" s="31"/>
      <c r="B1820" s="31"/>
      <c r="C1820" s="31"/>
      <c r="D1820" s="31"/>
      <c r="E1820" s="31"/>
      <c r="F1820" s="31"/>
      <c r="G1820" s="31"/>
      <c r="H1820" s="31"/>
      <c r="I1820" s="97"/>
      <c r="J1820" s="31"/>
      <c r="K1820" s="31"/>
      <c r="L1820" s="31"/>
      <c r="M1820" s="31"/>
      <c r="N1820" s="31"/>
      <c r="O1820" s="31"/>
      <c r="P1820" s="31"/>
      <c r="Q1820" s="31"/>
      <c r="S1820" s="31"/>
      <c r="T1820" s="31"/>
      <c r="U1820" s="31"/>
      <c r="V1820" s="31"/>
      <c r="W1820" s="31"/>
      <c r="X1820" s="31"/>
      <c r="Y1820" s="31"/>
      <c r="Z1820" s="31"/>
      <c r="AA1820" s="31"/>
      <c r="AB1820" s="31"/>
      <c r="AC1820" s="31"/>
      <c r="AD1820" s="31"/>
      <c r="AE1820" s="31"/>
      <c r="AF1820" s="31"/>
      <c r="AG1820" s="31"/>
      <c r="AH1820" s="31"/>
      <c r="AI1820" s="31"/>
    </row>
    <row r="1821" spans="1:35">
      <c r="A1821" s="31"/>
      <c r="B1821" s="31"/>
      <c r="C1821" s="31"/>
      <c r="D1821" s="31"/>
      <c r="E1821" s="31"/>
      <c r="F1821" s="31"/>
      <c r="G1821" s="31"/>
      <c r="H1821" s="31"/>
      <c r="I1821" s="97"/>
      <c r="J1821" s="31"/>
      <c r="K1821" s="31"/>
      <c r="L1821" s="31"/>
      <c r="M1821" s="31"/>
      <c r="N1821" s="31"/>
      <c r="O1821" s="31"/>
      <c r="P1821" s="31"/>
      <c r="Q1821" s="31"/>
      <c r="S1821" s="31"/>
      <c r="T1821" s="31"/>
      <c r="U1821" s="31"/>
      <c r="V1821" s="31"/>
      <c r="W1821" s="31"/>
      <c r="X1821" s="31"/>
      <c r="Y1821" s="31"/>
      <c r="Z1821" s="31"/>
      <c r="AA1821" s="31"/>
      <c r="AB1821" s="31"/>
      <c r="AC1821" s="31"/>
      <c r="AD1821" s="31"/>
      <c r="AE1821" s="31"/>
      <c r="AF1821" s="31"/>
      <c r="AG1821" s="31"/>
      <c r="AH1821" s="31"/>
      <c r="AI1821" s="31"/>
    </row>
    <row r="1822" spans="1:35">
      <c r="A1822" s="31"/>
      <c r="B1822" s="31"/>
      <c r="C1822" s="31"/>
      <c r="D1822" s="31"/>
      <c r="E1822" s="31"/>
      <c r="F1822" s="31"/>
      <c r="G1822" s="31"/>
      <c r="H1822" s="31"/>
      <c r="I1822" s="97"/>
      <c r="J1822" s="31"/>
      <c r="K1822" s="31"/>
      <c r="L1822" s="31"/>
      <c r="M1822" s="31"/>
      <c r="N1822" s="31"/>
      <c r="O1822" s="31"/>
      <c r="P1822" s="31"/>
      <c r="Q1822" s="31"/>
      <c r="S1822" s="31"/>
      <c r="T1822" s="31"/>
      <c r="U1822" s="31"/>
      <c r="V1822" s="31"/>
      <c r="W1822" s="31"/>
      <c r="X1822" s="31"/>
      <c r="Y1822" s="31"/>
      <c r="Z1822" s="31"/>
      <c r="AA1822" s="31"/>
      <c r="AB1822" s="31"/>
      <c r="AC1822" s="31"/>
      <c r="AD1822" s="31"/>
      <c r="AE1822" s="31"/>
      <c r="AF1822" s="31"/>
      <c r="AG1822" s="31"/>
      <c r="AH1822" s="31"/>
      <c r="AI1822" s="31"/>
    </row>
    <row r="1823" spans="1:35">
      <c r="A1823" s="31"/>
      <c r="B1823" s="31"/>
      <c r="C1823" s="31"/>
      <c r="D1823" s="31"/>
      <c r="E1823" s="31"/>
      <c r="F1823" s="31"/>
      <c r="G1823" s="31"/>
      <c r="H1823" s="31"/>
      <c r="I1823" s="97"/>
      <c r="J1823" s="31"/>
      <c r="K1823" s="31"/>
      <c r="L1823" s="31"/>
      <c r="M1823" s="31"/>
      <c r="N1823" s="31"/>
      <c r="O1823" s="31"/>
      <c r="P1823" s="31"/>
      <c r="Q1823" s="31"/>
      <c r="S1823" s="31"/>
      <c r="T1823" s="31"/>
      <c r="U1823" s="31"/>
      <c r="V1823" s="31"/>
      <c r="W1823" s="31"/>
      <c r="X1823" s="31"/>
      <c r="Y1823" s="31"/>
      <c r="Z1823" s="31"/>
      <c r="AA1823" s="31"/>
      <c r="AB1823" s="31"/>
      <c r="AC1823" s="31"/>
      <c r="AD1823" s="31"/>
      <c r="AE1823" s="31"/>
      <c r="AF1823" s="31"/>
      <c r="AG1823" s="31"/>
      <c r="AH1823" s="31"/>
      <c r="AI1823" s="31"/>
    </row>
    <row r="1824" spans="1:35">
      <c r="A1824" s="31"/>
      <c r="B1824" s="31"/>
      <c r="C1824" s="31"/>
      <c r="D1824" s="31"/>
      <c r="E1824" s="31"/>
      <c r="F1824" s="31"/>
      <c r="G1824" s="31"/>
      <c r="H1824" s="31"/>
      <c r="I1824" s="97"/>
      <c r="J1824" s="31"/>
      <c r="K1824" s="31"/>
      <c r="L1824" s="31"/>
      <c r="M1824" s="31"/>
      <c r="N1824" s="31"/>
      <c r="O1824" s="31"/>
      <c r="P1824" s="31"/>
      <c r="Q1824" s="31"/>
      <c r="S1824" s="31"/>
      <c r="T1824" s="31"/>
      <c r="U1824" s="31"/>
      <c r="V1824" s="31"/>
      <c r="W1824" s="31"/>
      <c r="X1824" s="31"/>
      <c r="Y1824" s="31"/>
      <c r="Z1824" s="31"/>
      <c r="AA1824" s="31"/>
      <c r="AB1824" s="31"/>
      <c r="AC1824" s="31"/>
      <c r="AD1824" s="31"/>
      <c r="AE1824" s="31"/>
      <c r="AF1824" s="31"/>
      <c r="AG1824" s="31"/>
      <c r="AH1824" s="31"/>
      <c r="AI1824" s="31"/>
    </row>
    <row r="1825" spans="1:35">
      <c r="A1825" s="31"/>
      <c r="B1825" s="31"/>
      <c r="C1825" s="31"/>
      <c r="D1825" s="31"/>
      <c r="E1825" s="31"/>
      <c r="F1825" s="31"/>
      <c r="G1825" s="31"/>
      <c r="H1825" s="31"/>
      <c r="I1825" s="97"/>
      <c r="J1825" s="31"/>
      <c r="K1825" s="31"/>
      <c r="L1825" s="31"/>
      <c r="M1825" s="31"/>
      <c r="N1825" s="31"/>
      <c r="O1825" s="31"/>
      <c r="P1825" s="31"/>
      <c r="Q1825" s="31"/>
      <c r="S1825" s="31"/>
      <c r="T1825" s="31"/>
      <c r="U1825" s="31"/>
      <c r="V1825" s="31"/>
      <c r="W1825" s="31"/>
      <c r="X1825" s="31"/>
      <c r="Y1825" s="31"/>
      <c r="Z1825" s="31"/>
      <c r="AA1825" s="31"/>
      <c r="AB1825" s="31"/>
      <c r="AC1825" s="31"/>
      <c r="AD1825" s="31"/>
      <c r="AE1825" s="31"/>
      <c r="AF1825" s="31"/>
      <c r="AG1825" s="31"/>
      <c r="AH1825" s="31"/>
      <c r="AI1825" s="31"/>
    </row>
    <row r="1826" spans="1:35">
      <c r="A1826" s="31"/>
      <c r="B1826" s="31"/>
      <c r="C1826" s="31"/>
      <c r="D1826" s="31"/>
      <c r="E1826" s="31"/>
      <c r="F1826" s="31"/>
      <c r="G1826" s="31"/>
      <c r="H1826" s="31"/>
      <c r="I1826" s="97"/>
      <c r="J1826" s="31"/>
      <c r="K1826" s="31"/>
      <c r="L1826" s="31"/>
      <c r="M1826" s="31"/>
      <c r="N1826" s="31"/>
      <c r="O1826" s="31"/>
      <c r="P1826" s="31"/>
      <c r="Q1826" s="31"/>
      <c r="S1826" s="31"/>
      <c r="T1826" s="31"/>
      <c r="U1826" s="31"/>
      <c r="V1826" s="31"/>
      <c r="W1826" s="31"/>
      <c r="X1826" s="31"/>
      <c r="Y1826" s="31"/>
      <c r="Z1826" s="31"/>
      <c r="AA1826" s="31"/>
      <c r="AB1826" s="31"/>
      <c r="AC1826" s="31"/>
      <c r="AD1826" s="31"/>
      <c r="AE1826" s="31"/>
      <c r="AF1826" s="31"/>
      <c r="AG1826" s="31"/>
      <c r="AH1826" s="31"/>
      <c r="AI1826" s="31"/>
    </row>
    <row r="1827" spans="1:35">
      <c r="A1827" s="31"/>
      <c r="B1827" s="31"/>
      <c r="C1827" s="31"/>
      <c r="D1827" s="31"/>
      <c r="E1827" s="31"/>
      <c r="F1827" s="31"/>
      <c r="G1827" s="31"/>
      <c r="H1827" s="31"/>
      <c r="I1827" s="97"/>
      <c r="J1827" s="31"/>
      <c r="K1827" s="31"/>
      <c r="L1827" s="31"/>
      <c r="M1827" s="31"/>
      <c r="N1827" s="31"/>
      <c r="O1827" s="31"/>
      <c r="P1827" s="31"/>
      <c r="Q1827" s="31"/>
      <c r="S1827" s="31"/>
      <c r="T1827" s="31"/>
      <c r="U1827" s="31"/>
      <c r="V1827" s="31"/>
      <c r="W1827" s="31"/>
      <c r="X1827" s="31"/>
      <c r="Y1827" s="31"/>
      <c r="Z1827" s="31"/>
      <c r="AA1827" s="31"/>
      <c r="AB1827" s="31"/>
      <c r="AC1827" s="31"/>
      <c r="AD1827" s="31"/>
      <c r="AE1827" s="31"/>
      <c r="AF1827" s="31"/>
      <c r="AG1827" s="31"/>
      <c r="AH1827" s="31"/>
      <c r="AI1827" s="31"/>
    </row>
    <row r="1828" spans="1:35">
      <c r="A1828" s="31"/>
      <c r="B1828" s="31"/>
      <c r="C1828" s="31"/>
      <c r="D1828" s="31"/>
      <c r="E1828" s="31"/>
      <c r="F1828" s="31"/>
      <c r="G1828" s="31"/>
      <c r="H1828" s="31"/>
      <c r="I1828" s="97"/>
      <c r="J1828" s="31"/>
      <c r="K1828" s="31"/>
      <c r="L1828" s="31"/>
      <c r="M1828" s="31"/>
      <c r="N1828" s="31"/>
      <c r="O1828" s="31"/>
      <c r="P1828" s="31"/>
      <c r="Q1828" s="31"/>
      <c r="S1828" s="31"/>
      <c r="T1828" s="31"/>
      <c r="U1828" s="31"/>
      <c r="V1828" s="31"/>
      <c r="W1828" s="31"/>
      <c r="X1828" s="31"/>
      <c r="Y1828" s="31"/>
      <c r="Z1828" s="31"/>
      <c r="AA1828" s="31"/>
      <c r="AB1828" s="31"/>
      <c r="AC1828" s="31"/>
      <c r="AD1828" s="31"/>
      <c r="AE1828" s="31"/>
      <c r="AF1828" s="31"/>
      <c r="AG1828" s="31"/>
      <c r="AH1828" s="31"/>
      <c r="AI1828" s="31"/>
    </row>
    <row r="1829" spans="1:35">
      <c r="A1829" s="31"/>
      <c r="B1829" s="31"/>
      <c r="C1829" s="31"/>
      <c r="D1829" s="31"/>
      <c r="E1829" s="31"/>
      <c r="F1829" s="31"/>
      <c r="G1829" s="31"/>
      <c r="H1829" s="31"/>
      <c r="I1829" s="97"/>
      <c r="J1829" s="31"/>
      <c r="K1829" s="31"/>
      <c r="L1829" s="31"/>
      <c r="M1829" s="31"/>
      <c r="N1829" s="31"/>
      <c r="O1829" s="31"/>
      <c r="P1829" s="31"/>
      <c r="Q1829" s="31"/>
      <c r="S1829" s="31"/>
      <c r="T1829" s="31"/>
      <c r="U1829" s="31"/>
      <c r="V1829" s="31"/>
      <c r="W1829" s="31"/>
      <c r="X1829" s="31"/>
      <c r="Y1829" s="31"/>
      <c r="Z1829" s="31"/>
      <c r="AA1829" s="31"/>
      <c r="AB1829" s="31"/>
      <c r="AC1829" s="31"/>
      <c r="AD1829" s="31"/>
      <c r="AE1829" s="31"/>
      <c r="AF1829" s="31"/>
      <c r="AG1829" s="31"/>
      <c r="AH1829" s="31"/>
      <c r="AI1829" s="31"/>
    </row>
    <row r="1830" spans="1:35">
      <c r="A1830" s="31"/>
      <c r="B1830" s="31"/>
      <c r="C1830" s="31"/>
      <c r="D1830" s="31"/>
      <c r="E1830" s="31"/>
      <c r="F1830" s="31"/>
      <c r="G1830" s="31"/>
      <c r="H1830" s="31"/>
      <c r="I1830" s="97"/>
      <c r="J1830" s="31"/>
      <c r="K1830" s="31"/>
      <c r="L1830" s="31"/>
      <c r="M1830" s="31"/>
      <c r="N1830" s="31"/>
      <c r="O1830" s="31"/>
      <c r="P1830" s="31"/>
      <c r="Q1830" s="31"/>
      <c r="S1830" s="31"/>
      <c r="T1830" s="31"/>
      <c r="U1830" s="31"/>
      <c r="V1830" s="31"/>
      <c r="W1830" s="31"/>
      <c r="X1830" s="31"/>
      <c r="Y1830" s="31"/>
      <c r="Z1830" s="31"/>
      <c r="AA1830" s="31"/>
      <c r="AB1830" s="31"/>
      <c r="AC1830" s="31"/>
      <c r="AD1830" s="31"/>
      <c r="AE1830" s="31"/>
      <c r="AF1830" s="31"/>
      <c r="AG1830" s="31"/>
      <c r="AH1830" s="31"/>
      <c r="AI1830" s="31"/>
    </row>
    <row r="1831" spans="1:35">
      <c r="A1831" s="31"/>
      <c r="B1831" s="31"/>
      <c r="C1831" s="31"/>
      <c r="D1831" s="31"/>
      <c r="E1831" s="31"/>
      <c r="F1831" s="31"/>
      <c r="G1831" s="31"/>
      <c r="H1831" s="31"/>
      <c r="I1831" s="97"/>
      <c r="J1831" s="31"/>
      <c r="K1831" s="31"/>
      <c r="L1831" s="31"/>
      <c r="M1831" s="31"/>
      <c r="N1831" s="31"/>
      <c r="O1831" s="31"/>
      <c r="P1831" s="31"/>
      <c r="Q1831" s="31"/>
      <c r="S1831" s="31"/>
      <c r="T1831" s="31"/>
      <c r="U1831" s="31"/>
      <c r="V1831" s="31"/>
      <c r="W1831" s="31"/>
      <c r="X1831" s="31"/>
      <c r="Y1831" s="31"/>
      <c r="Z1831" s="31"/>
      <c r="AA1831" s="31"/>
      <c r="AB1831" s="31"/>
      <c r="AC1831" s="31"/>
      <c r="AD1831" s="31"/>
      <c r="AE1831" s="31"/>
      <c r="AF1831" s="31"/>
      <c r="AG1831" s="31"/>
      <c r="AH1831" s="31"/>
      <c r="AI1831" s="31"/>
    </row>
    <row r="1832" spans="1:35">
      <c r="A1832" s="31"/>
      <c r="B1832" s="31"/>
      <c r="C1832" s="31"/>
      <c r="D1832" s="31"/>
      <c r="E1832" s="31"/>
      <c r="F1832" s="31"/>
      <c r="G1832" s="31"/>
      <c r="H1832" s="31"/>
      <c r="I1832" s="97"/>
      <c r="J1832" s="31"/>
      <c r="K1832" s="31"/>
      <c r="L1832" s="31"/>
      <c r="M1832" s="31"/>
      <c r="N1832" s="31"/>
      <c r="O1832" s="31"/>
      <c r="P1832" s="31"/>
      <c r="Q1832" s="31"/>
      <c r="S1832" s="31"/>
      <c r="T1832" s="31"/>
      <c r="U1832" s="31"/>
      <c r="V1832" s="31"/>
      <c r="W1832" s="31"/>
      <c r="X1832" s="31"/>
      <c r="Y1832" s="31"/>
      <c r="Z1832" s="31"/>
      <c r="AA1832" s="31"/>
      <c r="AB1832" s="31"/>
      <c r="AC1832" s="31"/>
      <c r="AD1832" s="31"/>
      <c r="AE1832" s="31"/>
      <c r="AF1832" s="31"/>
      <c r="AG1832" s="31"/>
      <c r="AH1832" s="31"/>
      <c r="AI1832" s="31"/>
    </row>
    <row r="1833" spans="1:35">
      <c r="A1833" s="31"/>
      <c r="B1833" s="31"/>
      <c r="C1833" s="31"/>
      <c r="D1833" s="31"/>
      <c r="E1833" s="31"/>
      <c r="F1833" s="31"/>
      <c r="G1833" s="31"/>
      <c r="H1833" s="31"/>
      <c r="I1833" s="97"/>
      <c r="J1833" s="31"/>
      <c r="K1833" s="31"/>
      <c r="L1833" s="31"/>
      <c r="M1833" s="31"/>
      <c r="N1833" s="31"/>
      <c r="O1833" s="31"/>
      <c r="P1833" s="31"/>
      <c r="Q1833" s="31"/>
      <c r="S1833" s="31"/>
      <c r="T1833" s="31"/>
      <c r="U1833" s="31"/>
      <c r="V1833" s="31"/>
      <c r="W1833" s="31"/>
      <c r="X1833" s="31"/>
      <c r="Y1833" s="31"/>
      <c r="Z1833" s="31"/>
      <c r="AA1833" s="31"/>
      <c r="AB1833" s="31"/>
      <c r="AC1833" s="31"/>
      <c r="AD1833" s="31"/>
      <c r="AE1833" s="31"/>
      <c r="AF1833" s="31"/>
      <c r="AG1833" s="31"/>
      <c r="AH1833" s="31"/>
      <c r="AI1833" s="31"/>
    </row>
    <row r="1834" spans="1:35">
      <c r="A1834" s="31"/>
      <c r="B1834" s="31"/>
      <c r="C1834" s="31"/>
      <c r="D1834" s="31"/>
      <c r="E1834" s="31"/>
      <c r="F1834" s="31"/>
      <c r="G1834" s="31"/>
      <c r="H1834" s="31"/>
      <c r="I1834" s="97"/>
      <c r="J1834" s="31"/>
      <c r="K1834" s="31"/>
      <c r="L1834" s="31"/>
      <c r="M1834" s="31"/>
      <c r="N1834" s="31"/>
      <c r="O1834" s="31"/>
      <c r="P1834" s="31"/>
      <c r="Q1834" s="31"/>
      <c r="S1834" s="31"/>
      <c r="T1834" s="31"/>
      <c r="U1834" s="31"/>
      <c r="V1834" s="31"/>
      <c r="W1834" s="31"/>
      <c r="X1834" s="31"/>
      <c r="Y1834" s="31"/>
      <c r="Z1834" s="31"/>
      <c r="AA1834" s="31"/>
      <c r="AB1834" s="31"/>
      <c r="AC1834" s="31"/>
      <c r="AD1834" s="31"/>
      <c r="AE1834" s="31"/>
      <c r="AF1834" s="31"/>
      <c r="AG1834" s="31"/>
      <c r="AH1834" s="31"/>
      <c r="AI1834" s="31"/>
    </row>
    <row r="1835" spans="1:35">
      <c r="A1835" s="31"/>
      <c r="B1835" s="31"/>
      <c r="C1835" s="31"/>
      <c r="D1835" s="31"/>
      <c r="E1835" s="31"/>
      <c r="F1835" s="31"/>
      <c r="G1835" s="31"/>
      <c r="H1835" s="31"/>
      <c r="I1835" s="97"/>
      <c r="J1835" s="31"/>
      <c r="K1835" s="31"/>
      <c r="L1835" s="31"/>
      <c r="M1835" s="31"/>
      <c r="N1835" s="31"/>
      <c r="O1835" s="31"/>
      <c r="P1835" s="31"/>
      <c r="Q1835" s="31"/>
      <c r="S1835" s="31"/>
      <c r="T1835" s="31"/>
      <c r="U1835" s="31"/>
      <c r="V1835" s="31"/>
      <c r="W1835" s="31"/>
      <c r="X1835" s="31"/>
      <c r="Y1835" s="31"/>
      <c r="Z1835" s="31"/>
      <c r="AA1835" s="31"/>
      <c r="AB1835" s="31"/>
      <c r="AC1835" s="31"/>
      <c r="AD1835" s="31"/>
      <c r="AE1835" s="31"/>
      <c r="AF1835" s="31"/>
      <c r="AG1835" s="31"/>
      <c r="AH1835" s="31"/>
      <c r="AI1835" s="31"/>
    </row>
    <row r="1836" spans="1:35">
      <c r="A1836" s="31"/>
      <c r="B1836" s="31"/>
      <c r="C1836" s="31"/>
      <c r="D1836" s="31"/>
      <c r="E1836" s="31"/>
      <c r="F1836" s="31"/>
      <c r="G1836" s="31"/>
      <c r="H1836" s="31"/>
      <c r="I1836" s="97"/>
      <c r="J1836" s="31"/>
      <c r="K1836" s="31"/>
      <c r="L1836" s="31"/>
      <c r="M1836" s="31"/>
      <c r="N1836" s="31"/>
      <c r="O1836" s="31"/>
      <c r="P1836" s="31"/>
      <c r="Q1836" s="31"/>
      <c r="S1836" s="31"/>
      <c r="T1836" s="31"/>
      <c r="U1836" s="31"/>
      <c r="V1836" s="31"/>
      <c r="W1836" s="31"/>
      <c r="X1836" s="31"/>
      <c r="Y1836" s="31"/>
      <c r="Z1836" s="31"/>
      <c r="AA1836" s="31"/>
      <c r="AB1836" s="31"/>
      <c r="AC1836" s="31"/>
      <c r="AD1836" s="31"/>
      <c r="AE1836" s="31"/>
      <c r="AF1836" s="31"/>
      <c r="AG1836" s="31"/>
      <c r="AH1836" s="31"/>
      <c r="AI1836" s="31"/>
    </row>
    <row r="1837" spans="1:35">
      <c r="A1837" s="31"/>
      <c r="B1837" s="31"/>
      <c r="C1837" s="31"/>
      <c r="D1837" s="31"/>
      <c r="E1837" s="31"/>
      <c r="F1837" s="31"/>
      <c r="G1837" s="31"/>
      <c r="H1837" s="31"/>
      <c r="I1837" s="97"/>
      <c r="J1837" s="31"/>
      <c r="K1837" s="31"/>
      <c r="L1837" s="31"/>
      <c r="M1837" s="31"/>
      <c r="N1837" s="31"/>
      <c r="O1837" s="31"/>
      <c r="P1837" s="31"/>
      <c r="Q1837" s="31"/>
      <c r="S1837" s="31"/>
      <c r="T1837" s="31"/>
      <c r="U1837" s="31"/>
      <c r="V1837" s="31"/>
      <c r="W1837" s="31"/>
      <c r="X1837" s="31"/>
      <c r="Y1837" s="31"/>
      <c r="Z1837" s="31"/>
      <c r="AA1837" s="31"/>
      <c r="AB1837" s="31"/>
      <c r="AC1837" s="31"/>
      <c r="AD1837" s="31"/>
      <c r="AE1837" s="31"/>
      <c r="AF1837" s="31"/>
      <c r="AG1837" s="31"/>
      <c r="AH1837" s="31"/>
      <c r="AI1837" s="31"/>
    </row>
    <row r="1838" spans="1:35">
      <c r="A1838" s="31"/>
      <c r="B1838" s="31"/>
      <c r="C1838" s="31"/>
      <c r="D1838" s="31"/>
      <c r="E1838" s="31"/>
      <c r="F1838" s="31"/>
      <c r="G1838" s="31"/>
      <c r="H1838" s="31"/>
      <c r="I1838" s="97"/>
      <c r="J1838" s="31"/>
      <c r="K1838" s="31"/>
      <c r="L1838" s="31"/>
      <c r="M1838" s="31"/>
      <c r="N1838" s="31"/>
      <c r="O1838" s="31"/>
      <c r="P1838" s="31"/>
      <c r="Q1838" s="31"/>
      <c r="S1838" s="31"/>
      <c r="T1838" s="31"/>
      <c r="U1838" s="31"/>
      <c r="V1838" s="31"/>
      <c r="W1838" s="31"/>
      <c r="X1838" s="31"/>
      <c r="Y1838" s="31"/>
      <c r="Z1838" s="31"/>
      <c r="AA1838" s="31"/>
      <c r="AB1838" s="31"/>
      <c r="AC1838" s="31"/>
      <c r="AD1838" s="31"/>
      <c r="AE1838" s="31"/>
      <c r="AF1838" s="31"/>
      <c r="AG1838" s="31"/>
      <c r="AH1838" s="31"/>
      <c r="AI1838" s="31"/>
    </row>
    <row r="1839" spans="1:35">
      <c r="A1839" s="31"/>
      <c r="B1839" s="31"/>
      <c r="C1839" s="31"/>
      <c r="D1839" s="31"/>
      <c r="E1839" s="31"/>
      <c r="F1839" s="31"/>
      <c r="G1839" s="31"/>
      <c r="H1839" s="31"/>
      <c r="I1839" s="97"/>
      <c r="J1839" s="31"/>
      <c r="K1839" s="31"/>
      <c r="L1839" s="31"/>
      <c r="M1839" s="31"/>
      <c r="N1839" s="31"/>
      <c r="O1839" s="31"/>
      <c r="P1839" s="31"/>
      <c r="Q1839" s="31"/>
      <c r="S1839" s="31"/>
      <c r="T1839" s="31"/>
      <c r="U1839" s="31"/>
      <c r="V1839" s="31"/>
      <c r="W1839" s="31"/>
      <c r="X1839" s="31"/>
      <c r="Y1839" s="31"/>
      <c r="Z1839" s="31"/>
      <c r="AA1839" s="31"/>
      <c r="AB1839" s="31"/>
      <c r="AC1839" s="31"/>
      <c r="AD1839" s="31"/>
      <c r="AE1839" s="31"/>
      <c r="AF1839" s="31"/>
      <c r="AG1839" s="31"/>
      <c r="AH1839" s="31"/>
      <c r="AI1839" s="31"/>
    </row>
    <row r="1840" spans="1:35">
      <c r="A1840" s="31"/>
      <c r="B1840" s="31"/>
      <c r="C1840" s="31"/>
      <c r="D1840" s="31"/>
      <c r="E1840" s="31"/>
      <c r="F1840" s="31"/>
      <c r="G1840" s="31"/>
      <c r="H1840" s="31"/>
      <c r="I1840" s="97"/>
      <c r="J1840" s="31"/>
      <c r="K1840" s="31"/>
      <c r="L1840" s="31"/>
      <c r="M1840" s="31"/>
      <c r="N1840" s="31"/>
      <c r="O1840" s="31"/>
      <c r="P1840" s="31"/>
      <c r="Q1840" s="31"/>
      <c r="S1840" s="31"/>
      <c r="T1840" s="31"/>
      <c r="U1840" s="31"/>
      <c r="V1840" s="31"/>
      <c r="W1840" s="31"/>
      <c r="X1840" s="31"/>
      <c r="Y1840" s="31"/>
      <c r="Z1840" s="31"/>
      <c r="AA1840" s="31"/>
      <c r="AB1840" s="31"/>
      <c r="AC1840" s="31"/>
      <c r="AD1840" s="31"/>
      <c r="AE1840" s="31"/>
      <c r="AF1840" s="31"/>
      <c r="AG1840" s="31"/>
      <c r="AH1840" s="31"/>
      <c r="AI1840" s="31"/>
    </row>
    <row r="1841" spans="1:35">
      <c r="A1841" s="31"/>
      <c r="B1841" s="31"/>
      <c r="C1841" s="31"/>
      <c r="D1841" s="31"/>
      <c r="E1841" s="31"/>
      <c r="F1841" s="31"/>
      <c r="G1841" s="31"/>
      <c r="H1841" s="31"/>
      <c r="I1841" s="97"/>
      <c r="J1841" s="31"/>
      <c r="K1841" s="31"/>
      <c r="L1841" s="31"/>
      <c r="M1841" s="31"/>
      <c r="N1841" s="31"/>
      <c r="O1841" s="31"/>
      <c r="P1841" s="31"/>
      <c r="Q1841" s="31"/>
      <c r="S1841" s="31"/>
      <c r="T1841" s="31"/>
      <c r="U1841" s="31"/>
      <c r="V1841" s="31"/>
      <c r="W1841" s="31"/>
      <c r="X1841" s="31"/>
      <c r="Y1841" s="31"/>
      <c r="Z1841" s="31"/>
      <c r="AA1841" s="31"/>
      <c r="AB1841" s="31"/>
      <c r="AC1841" s="31"/>
      <c r="AD1841" s="31"/>
      <c r="AE1841" s="31"/>
      <c r="AF1841" s="31"/>
      <c r="AG1841" s="31"/>
      <c r="AH1841" s="31"/>
      <c r="AI1841" s="31"/>
    </row>
    <row r="1842" spans="1:35">
      <c r="A1842" s="31"/>
      <c r="B1842" s="31"/>
      <c r="C1842" s="31"/>
      <c r="D1842" s="31"/>
      <c r="E1842" s="31"/>
      <c r="F1842" s="31"/>
      <c r="G1842" s="31"/>
      <c r="H1842" s="31"/>
      <c r="I1842" s="97"/>
      <c r="J1842" s="31"/>
      <c r="K1842" s="31"/>
      <c r="L1842" s="31"/>
      <c r="M1842" s="31"/>
      <c r="N1842" s="31"/>
      <c r="O1842" s="31"/>
      <c r="P1842" s="31"/>
      <c r="Q1842" s="31"/>
      <c r="S1842" s="31"/>
      <c r="T1842" s="31"/>
      <c r="U1842" s="31"/>
      <c r="V1842" s="31"/>
      <c r="W1842" s="31"/>
      <c r="X1842" s="31"/>
      <c r="Y1842" s="31"/>
      <c r="Z1842" s="31"/>
      <c r="AA1842" s="31"/>
      <c r="AB1842" s="31"/>
      <c r="AC1842" s="31"/>
      <c r="AD1842" s="31"/>
      <c r="AE1842" s="31"/>
      <c r="AF1842" s="31"/>
      <c r="AG1842" s="31"/>
      <c r="AH1842" s="31"/>
      <c r="AI1842" s="31"/>
    </row>
    <row r="1843" spans="1:35">
      <c r="A1843" s="31"/>
      <c r="B1843" s="31"/>
      <c r="C1843" s="31"/>
      <c r="D1843" s="31"/>
      <c r="E1843" s="31"/>
      <c r="F1843" s="31"/>
      <c r="G1843" s="31"/>
      <c r="H1843" s="31"/>
      <c r="I1843" s="97"/>
      <c r="J1843" s="31"/>
      <c r="K1843" s="31"/>
      <c r="L1843" s="31"/>
      <c r="M1843" s="31"/>
      <c r="N1843" s="31"/>
      <c r="O1843" s="31"/>
      <c r="P1843" s="31"/>
      <c r="Q1843" s="31"/>
      <c r="S1843" s="31"/>
      <c r="T1843" s="31"/>
      <c r="U1843" s="31"/>
      <c r="V1843" s="31"/>
      <c r="W1843" s="31"/>
      <c r="X1843" s="31"/>
      <c r="Y1843" s="31"/>
      <c r="Z1843" s="31"/>
      <c r="AA1843" s="31"/>
      <c r="AB1843" s="31"/>
      <c r="AC1843" s="31"/>
      <c r="AD1843" s="31"/>
      <c r="AE1843" s="31"/>
      <c r="AF1843" s="31"/>
      <c r="AG1843" s="31"/>
      <c r="AH1843" s="31"/>
      <c r="AI1843" s="31"/>
    </row>
    <row r="1844" spans="1:35">
      <c r="A1844" s="31"/>
      <c r="B1844" s="31"/>
      <c r="C1844" s="31"/>
      <c r="D1844" s="31"/>
      <c r="E1844" s="31"/>
      <c r="F1844" s="31"/>
      <c r="G1844" s="31"/>
      <c r="H1844" s="31"/>
      <c r="I1844" s="97"/>
      <c r="J1844" s="31"/>
      <c r="K1844" s="31"/>
      <c r="L1844" s="31"/>
      <c r="M1844" s="31"/>
      <c r="N1844" s="31"/>
      <c r="O1844" s="31"/>
      <c r="P1844" s="31"/>
      <c r="Q1844" s="31"/>
      <c r="S1844" s="31"/>
      <c r="T1844" s="31"/>
      <c r="U1844" s="31"/>
      <c r="V1844" s="31"/>
      <c r="W1844" s="31"/>
      <c r="X1844" s="31"/>
      <c r="Y1844" s="31"/>
      <c r="Z1844" s="31"/>
      <c r="AA1844" s="31"/>
      <c r="AB1844" s="31"/>
      <c r="AC1844" s="31"/>
      <c r="AD1844" s="31"/>
      <c r="AE1844" s="31"/>
      <c r="AF1844" s="31"/>
      <c r="AG1844" s="31"/>
      <c r="AH1844" s="31"/>
      <c r="AI1844" s="31"/>
    </row>
    <row r="1845" spans="1:35">
      <c r="A1845" s="31"/>
      <c r="B1845" s="31"/>
      <c r="C1845" s="31"/>
      <c r="D1845" s="31"/>
      <c r="E1845" s="31"/>
      <c r="F1845" s="31"/>
      <c r="G1845" s="31"/>
      <c r="H1845" s="31"/>
      <c r="I1845" s="97"/>
      <c r="J1845" s="31"/>
      <c r="K1845" s="31"/>
      <c r="L1845" s="31"/>
      <c r="M1845" s="31"/>
      <c r="N1845" s="31"/>
      <c r="O1845" s="31"/>
      <c r="P1845" s="31"/>
      <c r="Q1845" s="31"/>
      <c r="S1845" s="31"/>
      <c r="T1845" s="31"/>
      <c r="U1845" s="31"/>
      <c r="V1845" s="31"/>
      <c r="W1845" s="31"/>
      <c r="X1845" s="31"/>
      <c r="Y1845" s="31"/>
      <c r="Z1845" s="31"/>
      <c r="AA1845" s="31"/>
      <c r="AB1845" s="31"/>
      <c r="AC1845" s="31"/>
      <c r="AD1845" s="31"/>
      <c r="AE1845" s="31"/>
      <c r="AF1845" s="31"/>
      <c r="AG1845" s="31"/>
      <c r="AH1845" s="31"/>
      <c r="AI1845" s="31"/>
    </row>
    <row r="1846" spans="1:35">
      <c r="A1846" s="31"/>
      <c r="B1846" s="31"/>
      <c r="C1846" s="31"/>
      <c r="D1846" s="31"/>
      <c r="E1846" s="31"/>
      <c r="F1846" s="31"/>
      <c r="G1846" s="31"/>
      <c r="H1846" s="31"/>
      <c r="I1846" s="97"/>
      <c r="J1846" s="31"/>
      <c r="K1846" s="31"/>
      <c r="L1846" s="31"/>
      <c r="M1846" s="31"/>
      <c r="N1846" s="31"/>
      <c r="O1846" s="31"/>
      <c r="P1846" s="31"/>
      <c r="Q1846" s="31"/>
      <c r="S1846" s="31"/>
      <c r="T1846" s="31"/>
      <c r="U1846" s="31"/>
      <c r="V1846" s="31"/>
      <c r="W1846" s="31"/>
      <c r="X1846" s="31"/>
      <c r="Y1846" s="31"/>
      <c r="Z1846" s="31"/>
      <c r="AA1846" s="31"/>
      <c r="AB1846" s="31"/>
      <c r="AC1846" s="31"/>
      <c r="AD1846" s="31"/>
      <c r="AE1846" s="31"/>
      <c r="AF1846" s="31"/>
      <c r="AG1846" s="31"/>
      <c r="AH1846" s="31"/>
      <c r="AI1846" s="31"/>
    </row>
    <row r="1847" spans="1:35">
      <c r="A1847" s="31"/>
      <c r="B1847" s="31"/>
      <c r="C1847" s="31"/>
      <c r="D1847" s="31"/>
      <c r="E1847" s="31"/>
      <c r="F1847" s="31"/>
      <c r="G1847" s="31"/>
      <c r="H1847" s="31"/>
      <c r="I1847" s="97"/>
      <c r="J1847" s="31"/>
      <c r="K1847" s="31"/>
      <c r="L1847" s="31"/>
      <c r="M1847" s="31"/>
      <c r="N1847" s="31"/>
      <c r="O1847" s="31"/>
      <c r="P1847" s="31"/>
      <c r="Q1847" s="31"/>
      <c r="S1847" s="31"/>
      <c r="T1847" s="31"/>
      <c r="U1847" s="31"/>
      <c r="V1847" s="31"/>
      <c r="W1847" s="31"/>
      <c r="X1847" s="31"/>
      <c r="Y1847" s="31"/>
      <c r="Z1847" s="31"/>
      <c r="AA1847" s="31"/>
      <c r="AB1847" s="31"/>
      <c r="AC1847" s="31"/>
      <c r="AD1847" s="31"/>
      <c r="AE1847" s="31"/>
      <c r="AF1847" s="31"/>
      <c r="AG1847" s="31"/>
      <c r="AH1847" s="31"/>
      <c r="AI1847" s="31"/>
    </row>
    <row r="1848" spans="1:35">
      <c r="A1848" s="31"/>
      <c r="B1848" s="31"/>
      <c r="C1848" s="31"/>
      <c r="D1848" s="31"/>
      <c r="E1848" s="31"/>
      <c r="F1848" s="31"/>
      <c r="G1848" s="31"/>
      <c r="H1848" s="31"/>
      <c r="I1848" s="97"/>
      <c r="J1848" s="31"/>
      <c r="K1848" s="31"/>
      <c r="L1848" s="31"/>
      <c r="M1848" s="31"/>
      <c r="N1848" s="31"/>
      <c r="O1848" s="31"/>
      <c r="P1848" s="31"/>
      <c r="Q1848" s="31"/>
      <c r="S1848" s="31"/>
      <c r="T1848" s="31"/>
      <c r="U1848" s="31"/>
      <c r="V1848" s="31"/>
      <c r="W1848" s="31"/>
      <c r="X1848" s="31"/>
      <c r="Y1848" s="31"/>
      <c r="Z1848" s="31"/>
      <c r="AA1848" s="31"/>
      <c r="AB1848" s="31"/>
      <c r="AC1848" s="31"/>
      <c r="AD1848" s="31"/>
      <c r="AE1848" s="31"/>
      <c r="AF1848" s="31"/>
      <c r="AG1848" s="31"/>
      <c r="AH1848" s="31"/>
      <c r="AI1848" s="31"/>
    </row>
    <row r="1849" spans="1:35">
      <c r="A1849" s="31"/>
      <c r="B1849" s="31"/>
      <c r="C1849" s="31"/>
      <c r="D1849" s="31"/>
      <c r="E1849" s="31"/>
      <c r="F1849" s="31"/>
      <c r="G1849" s="31"/>
      <c r="H1849" s="31"/>
      <c r="I1849" s="97"/>
      <c r="J1849" s="31"/>
      <c r="K1849" s="31"/>
      <c r="L1849" s="31"/>
      <c r="M1849" s="31"/>
      <c r="N1849" s="31"/>
      <c r="O1849" s="31"/>
      <c r="P1849" s="31"/>
      <c r="Q1849" s="31"/>
      <c r="S1849" s="31"/>
      <c r="T1849" s="31"/>
      <c r="U1849" s="31"/>
      <c r="V1849" s="31"/>
      <c r="W1849" s="31"/>
      <c r="X1849" s="31"/>
      <c r="Y1849" s="31"/>
      <c r="Z1849" s="31"/>
      <c r="AA1849" s="31"/>
      <c r="AB1849" s="31"/>
      <c r="AC1849" s="31"/>
      <c r="AD1849" s="31"/>
      <c r="AE1849" s="31"/>
      <c r="AF1849" s="31"/>
      <c r="AG1849" s="31"/>
      <c r="AH1849" s="31"/>
      <c r="AI1849" s="31"/>
    </row>
    <row r="1850" spans="1:35">
      <c r="A1850" s="31"/>
      <c r="B1850" s="31"/>
      <c r="C1850" s="31"/>
      <c r="D1850" s="31"/>
      <c r="E1850" s="31"/>
      <c r="F1850" s="31"/>
      <c r="G1850" s="31"/>
      <c r="H1850" s="31"/>
      <c r="I1850" s="97"/>
      <c r="J1850" s="31"/>
      <c r="K1850" s="31"/>
      <c r="L1850" s="31"/>
      <c r="M1850" s="31"/>
      <c r="N1850" s="31"/>
      <c r="O1850" s="31"/>
      <c r="P1850" s="31"/>
      <c r="Q1850" s="31"/>
      <c r="S1850" s="31"/>
      <c r="T1850" s="31"/>
      <c r="U1850" s="31"/>
      <c r="V1850" s="31"/>
      <c r="W1850" s="31"/>
      <c r="X1850" s="31"/>
      <c r="Y1850" s="31"/>
      <c r="Z1850" s="31"/>
      <c r="AA1850" s="31"/>
      <c r="AB1850" s="31"/>
      <c r="AC1850" s="31"/>
      <c r="AD1850" s="31"/>
      <c r="AE1850" s="31"/>
      <c r="AF1850" s="31"/>
      <c r="AG1850" s="31"/>
      <c r="AH1850" s="31"/>
      <c r="AI1850" s="31"/>
    </row>
    <row r="1851" spans="1:35">
      <c r="A1851" s="31"/>
      <c r="B1851" s="31"/>
      <c r="C1851" s="31"/>
      <c r="D1851" s="31"/>
      <c r="E1851" s="31"/>
      <c r="F1851" s="31"/>
      <c r="G1851" s="31"/>
      <c r="H1851" s="31"/>
      <c r="I1851" s="97"/>
      <c r="J1851" s="31"/>
      <c r="K1851" s="31"/>
      <c r="L1851" s="31"/>
      <c r="M1851" s="31"/>
      <c r="N1851" s="31"/>
      <c r="O1851" s="31"/>
      <c r="P1851" s="31"/>
      <c r="Q1851" s="31"/>
      <c r="S1851" s="31"/>
      <c r="T1851" s="31"/>
      <c r="U1851" s="31"/>
      <c r="V1851" s="31"/>
      <c r="W1851" s="31"/>
      <c r="X1851" s="31"/>
      <c r="Y1851" s="31"/>
      <c r="Z1851" s="31"/>
      <c r="AA1851" s="31"/>
      <c r="AB1851" s="31"/>
      <c r="AC1851" s="31"/>
      <c r="AD1851" s="31"/>
      <c r="AE1851" s="31"/>
      <c r="AF1851" s="31"/>
      <c r="AG1851" s="31"/>
      <c r="AH1851" s="31"/>
      <c r="AI1851" s="31"/>
    </row>
    <row r="1852" spans="1:35">
      <c r="A1852" s="31"/>
      <c r="B1852" s="31"/>
      <c r="C1852" s="31"/>
      <c r="D1852" s="31"/>
      <c r="E1852" s="31"/>
      <c r="F1852" s="31"/>
      <c r="G1852" s="31"/>
      <c r="H1852" s="31"/>
      <c r="I1852" s="97"/>
      <c r="J1852" s="31"/>
      <c r="K1852" s="31"/>
      <c r="L1852" s="31"/>
      <c r="M1852" s="31"/>
      <c r="N1852" s="31"/>
      <c r="O1852" s="31"/>
      <c r="P1852" s="31"/>
      <c r="Q1852" s="31"/>
      <c r="S1852" s="31"/>
      <c r="T1852" s="31"/>
      <c r="U1852" s="31"/>
      <c r="V1852" s="31"/>
      <c r="W1852" s="31"/>
      <c r="X1852" s="31"/>
      <c r="Y1852" s="31"/>
      <c r="Z1852" s="31"/>
      <c r="AA1852" s="31"/>
      <c r="AB1852" s="31"/>
      <c r="AC1852" s="31"/>
      <c r="AD1852" s="31"/>
      <c r="AE1852" s="31"/>
      <c r="AF1852" s="31"/>
      <c r="AG1852" s="31"/>
      <c r="AH1852" s="31"/>
      <c r="AI1852" s="31"/>
    </row>
    <row r="1853" spans="1:35">
      <c r="A1853" s="31"/>
      <c r="B1853" s="31"/>
      <c r="C1853" s="31"/>
      <c r="D1853" s="31"/>
      <c r="E1853" s="31"/>
      <c r="F1853" s="31"/>
      <c r="G1853" s="31"/>
      <c r="H1853" s="31"/>
      <c r="I1853" s="97"/>
      <c r="J1853" s="31"/>
      <c r="K1853" s="31"/>
      <c r="L1853" s="31"/>
      <c r="M1853" s="31"/>
      <c r="N1853" s="31"/>
      <c r="O1853" s="31"/>
      <c r="P1853" s="31"/>
      <c r="Q1853" s="31"/>
      <c r="S1853" s="31"/>
      <c r="T1853" s="31"/>
      <c r="U1853" s="31"/>
      <c r="V1853" s="31"/>
      <c r="W1853" s="31"/>
      <c r="X1853" s="31"/>
      <c r="Y1853" s="31"/>
      <c r="Z1853" s="31"/>
      <c r="AA1853" s="31"/>
      <c r="AB1853" s="31"/>
      <c r="AC1853" s="31"/>
      <c r="AD1853" s="31"/>
      <c r="AE1853" s="31"/>
      <c r="AF1853" s="31"/>
      <c r="AG1853" s="31"/>
      <c r="AH1853" s="31"/>
      <c r="AI1853" s="31"/>
    </row>
    <row r="1854" spans="1:35">
      <c r="A1854" s="31"/>
      <c r="B1854" s="31"/>
      <c r="C1854" s="31"/>
      <c r="D1854" s="31"/>
      <c r="E1854" s="31"/>
      <c r="F1854" s="31"/>
      <c r="G1854" s="31"/>
      <c r="H1854" s="31"/>
      <c r="I1854" s="97"/>
      <c r="J1854" s="31"/>
      <c r="K1854" s="31"/>
      <c r="L1854" s="31"/>
      <c r="M1854" s="31"/>
      <c r="N1854" s="31"/>
      <c r="O1854" s="31"/>
      <c r="P1854" s="31"/>
      <c r="Q1854" s="31"/>
      <c r="S1854" s="31"/>
      <c r="T1854" s="31"/>
      <c r="U1854" s="31"/>
      <c r="V1854" s="31"/>
      <c r="W1854" s="31"/>
      <c r="X1854" s="31"/>
      <c r="Y1854" s="31"/>
      <c r="Z1854" s="31"/>
      <c r="AA1854" s="31"/>
      <c r="AB1854" s="31"/>
      <c r="AC1854" s="31"/>
      <c r="AD1854" s="31"/>
      <c r="AE1854" s="31"/>
      <c r="AF1854" s="31"/>
      <c r="AG1854" s="31"/>
      <c r="AH1854" s="31"/>
      <c r="AI1854" s="31"/>
    </row>
    <row r="1855" spans="1:35">
      <c r="A1855" s="31"/>
      <c r="B1855" s="31"/>
      <c r="C1855" s="31"/>
      <c r="D1855" s="31"/>
      <c r="E1855" s="31"/>
      <c r="F1855" s="31"/>
      <c r="G1855" s="31"/>
      <c r="H1855" s="31"/>
      <c r="I1855" s="97"/>
      <c r="J1855" s="31"/>
      <c r="K1855" s="31"/>
      <c r="L1855" s="31"/>
      <c r="M1855" s="31"/>
      <c r="N1855" s="31"/>
      <c r="O1855" s="31"/>
      <c r="P1855" s="31"/>
      <c r="Q1855" s="31"/>
      <c r="S1855" s="31"/>
      <c r="T1855" s="31"/>
      <c r="U1855" s="31"/>
      <c r="V1855" s="31"/>
      <c r="W1855" s="31"/>
      <c r="X1855" s="31"/>
      <c r="Y1855" s="31"/>
      <c r="Z1855" s="31"/>
      <c r="AA1855" s="31"/>
      <c r="AB1855" s="31"/>
      <c r="AC1855" s="31"/>
      <c r="AD1855" s="31"/>
      <c r="AE1855" s="31"/>
      <c r="AF1855" s="31"/>
      <c r="AG1855" s="31"/>
      <c r="AH1855" s="31"/>
      <c r="AI1855" s="31"/>
    </row>
    <row r="1856" spans="1:35">
      <c r="A1856" s="31"/>
      <c r="B1856" s="31"/>
      <c r="C1856" s="31"/>
      <c r="D1856" s="31"/>
      <c r="E1856" s="31"/>
      <c r="F1856" s="31"/>
      <c r="G1856" s="31"/>
      <c r="H1856" s="31"/>
      <c r="I1856" s="97"/>
      <c r="J1856" s="31"/>
      <c r="K1856" s="31"/>
      <c r="L1856" s="31"/>
      <c r="M1856" s="31"/>
      <c r="N1856" s="31"/>
      <c r="O1856" s="31"/>
      <c r="P1856" s="31"/>
      <c r="Q1856" s="31"/>
      <c r="S1856" s="31"/>
      <c r="T1856" s="31"/>
      <c r="U1856" s="31"/>
      <c r="V1856" s="31"/>
      <c r="W1856" s="31"/>
      <c r="X1856" s="31"/>
      <c r="Y1856" s="31"/>
      <c r="Z1856" s="31"/>
      <c r="AA1856" s="31"/>
      <c r="AB1856" s="31"/>
      <c r="AC1856" s="31"/>
      <c r="AD1856" s="31"/>
      <c r="AE1856" s="31"/>
      <c r="AF1856" s="31"/>
      <c r="AG1856" s="31"/>
      <c r="AH1856" s="31"/>
      <c r="AI1856" s="31"/>
    </row>
    <row r="1857" spans="1:35">
      <c r="A1857" s="31"/>
      <c r="B1857" s="31"/>
      <c r="C1857" s="31"/>
      <c r="D1857" s="31"/>
      <c r="E1857" s="31"/>
      <c r="F1857" s="31"/>
      <c r="G1857" s="31"/>
      <c r="H1857" s="31"/>
      <c r="I1857" s="97"/>
      <c r="J1857" s="31"/>
      <c r="K1857" s="31"/>
      <c r="L1857" s="31"/>
      <c r="M1857" s="31"/>
      <c r="N1857" s="31"/>
      <c r="O1857" s="31"/>
      <c r="P1857" s="31"/>
      <c r="Q1857" s="31"/>
      <c r="S1857" s="31"/>
      <c r="T1857" s="31"/>
      <c r="U1857" s="31"/>
      <c r="V1857" s="31"/>
      <c r="W1857" s="31"/>
      <c r="X1857" s="31"/>
      <c r="Y1857" s="31"/>
      <c r="Z1857" s="31"/>
      <c r="AA1857" s="31"/>
      <c r="AB1857" s="31"/>
      <c r="AC1857" s="31"/>
      <c r="AD1857" s="31"/>
      <c r="AE1857" s="31"/>
      <c r="AF1857" s="31"/>
      <c r="AG1857" s="31"/>
      <c r="AH1857" s="31"/>
      <c r="AI1857" s="31"/>
    </row>
    <row r="1858" spans="1:35">
      <c r="A1858" s="31"/>
      <c r="B1858" s="31"/>
      <c r="C1858" s="31"/>
      <c r="D1858" s="31"/>
      <c r="E1858" s="31"/>
      <c r="F1858" s="31"/>
      <c r="G1858" s="31"/>
      <c r="H1858" s="31"/>
      <c r="I1858" s="97"/>
      <c r="J1858" s="31"/>
      <c r="K1858" s="31"/>
      <c r="L1858" s="31"/>
      <c r="M1858" s="31"/>
      <c r="N1858" s="31"/>
      <c r="O1858" s="31"/>
      <c r="P1858" s="31"/>
      <c r="Q1858" s="31"/>
      <c r="S1858" s="31"/>
      <c r="T1858" s="31"/>
      <c r="U1858" s="31"/>
      <c r="V1858" s="31"/>
      <c r="W1858" s="31"/>
      <c r="X1858" s="31"/>
      <c r="Y1858" s="31"/>
      <c r="Z1858" s="31"/>
      <c r="AA1858" s="31"/>
      <c r="AB1858" s="31"/>
      <c r="AC1858" s="31"/>
      <c r="AD1858" s="31"/>
      <c r="AE1858" s="31"/>
      <c r="AF1858" s="31"/>
      <c r="AG1858" s="31"/>
      <c r="AH1858" s="31"/>
      <c r="AI1858" s="31"/>
    </row>
    <row r="1859" spans="1:35">
      <c r="A1859" s="31"/>
      <c r="B1859" s="31"/>
      <c r="C1859" s="31"/>
      <c r="D1859" s="31"/>
      <c r="E1859" s="31"/>
      <c r="F1859" s="31"/>
      <c r="G1859" s="31"/>
      <c r="H1859" s="31"/>
      <c r="I1859" s="97"/>
      <c r="J1859" s="31"/>
      <c r="K1859" s="31"/>
      <c r="L1859" s="31"/>
      <c r="M1859" s="31"/>
      <c r="N1859" s="31"/>
      <c r="O1859" s="31"/>
      <c r="P1859" s="31"/>
      <c r="Q1859" s="31"/>
      <c r="S1859" s="31"/>
      <c r="T1859" s="31"/>
      <c r="U1859" s="31"/>
      <c r="V1859" s="31"/>
      <c r="W1859" s="31"/>
      <c r="X1859" s="31"/>
      <c r="Y1859" s="31"/>
      <c r="Z1859" s="31"/>
      <c r="AA1859" s="31"/>
      <c r="AB1859" s="31"/>
      <c r="AC1859" s="31"/>
      <c r="AD1859" s="31"/>
      <c r="AE1859" s="31"/>
      <c r="AF1859" s="31"/>
      <c r="AG1859" s="31"/>
      <c r="AH1859" s="31"/>
      <c r="AI1859" s="31"/>
    </row>
    <row r="1860" spans="1:35">
      <c r="A1860" s="31"/>
      <c r="B1860" s="31"/>
      <c r="C1860" s="31"/>
      <c r="D1860" s="31"/>
      <c r="E1860" s="31"/>
      <c r="F1860" s="31"/>
      <c r="G1860" s="31"/>
      <c r="H1860" s="31"/>
      <c r="I1860" s="97"/>
      <c r="J1860" s="31"/>
      <c r="K1860" s="31"/>
      <c r="L1860" s="31"/>
      <c r="M1860" s="31"/>
      <c r="N1860" s="31"/>
      <c r="O1860" s="31"/>
      <c r="P1860" s="31"/>
      <c r="Q1860" s="31"/>
      <c r="S1860" s="31"/>
      <c r="T1860" s="31"/>
      <c r="U1860" s="31"/>
      <c r="V1860" s="31"/>
      <c r="W1860" s="31"/>
      <c r="X1860" s="31"/>
      <c r="Y1860" s="31"/>
      <c r="Z1860" s="31"/>
      <c r="AA1860" s="31"/>
      <c r="AB1860" s="31"/>
      <c r="AC1860" s="31"/>
      <c r="AD1860" s="31"/>
      <c r="AE1860" s="31"/>
      <c r="AF1860" s="31"/>
      <c r="AG1860" s="31"/>
      <c r="AH1860" s="31"/>
      <c r="AI1860" s="31"/>
    </row>
    <row r="1861" spans="1:35">
      <c r="A1861" s="31"/>
      <c r="B1861" s="31"/>
      <c r="C1861" s="31"/>
      <c r="D1861" s="31"/>
      <c r="E1861" s="31"/>
      <c r="F1861" s="31"/>
      <c r="G1861" s="31"/>
      <c r="H1861" s="31"/>
      <c r="I1861" s="97"/>
      <c r="J1861" s="31"/>
      <c r="K1861" s="31"/>
      <c r="L1861" s="31"/>
      <c r="M1861" s="31"/>
      <c r="N1861" s="31"/>
      <c r="O1861" s="31"/>
      <c r="P1861" s="31"/>
      <c r="Q1861" s="31"/>
      <c r="S1861" s="31"/>
      <c r="T1861" s="31"/>
      <c r="U1861" s="31"/>
      <c r="V1861" s="31"/>
      <c r="W1861" s="31"/>
      <c r="X1861" s="31"/>
      <c r="Y1861" s="31"/>
      <c r="Z1861" s="31"/>
      <c r="AA1861" s="31"/>
      <c r="AB1861" s="31"/>
      <c r="AC1861" s="31"/>
      <c r="AD1861" s="31"/>
      <c r="AE1861" s="31"/>
      <c r="AF1861" s="31"/>
      <c r="AG1861" s="31"/>
      <c r="AH1861" s="31"/>
      <c r="AI1861" s="31"/>
    </row>
    <row r="1862" spans="1:35">
      <c r="A1862" s="31"/>
      <c r="B1862" s="31"/>
      <c r="C1862" s="31"/>
      <c r="D1862" s="31"/>
      <c r="E1862" s="31"/>
      <c r="F1862" s="31"/>
      <c r="G1862" s="31"/>
      <c r="H1862" s="31"/>
      <c r="I1862" s="97"/>
      <c r="J1862" s="31"/>
      <c r="K1862" s="31"/>
      <c r="L1862" s="31"/>
      <c r="M1862" s="31"/>
      <c r="N1862" s="31"/>
      <c r="O1862" s="31"/>
      <c r="P1862" s="31"/>
      <c r="Q1862" s="31"/>
      <c r="S1862" s="31"/>
      <c r="T1862" s="31"/>
      <c r="U1862" s="31"/>
      <c r="V1862" s="31"/>
      <c r="W1862" s="31"/>
      <c r="X1862" s="31"/>
      <c r="Y1862" s="31"/>
      <c r="Z1862" s="31"/>
      <c r="AA1862" s="31"/>
      <c r="AB1862" s="31"/>
      <c r="AC1862" s="31"/>
      <c r="AD1862" s="31"/>
      <c r="AE1862" s="31"/>
      <c r="AF1862" s="31"/>
      <c r="AG1862" s="31"/>
      <c r="AH1862" s="31"/>
      <c r="AI1862" s="31"/>
    </row>
    <row r="1863" spans="1:35">
      <c r="A1863" s="31"/>
      <c r="B1863" s="31"/>
      <c r="C1863" s="31"/>
      <c r="D1863" s="31"/>
      <c r="E1863" s="31"/>
      <c r="F1863" s="31"/>
      <c r="G1863" s="31"/>
      <c r="H1863" s="31"/>
      <c r="I1863" s="97"/>
      <c r="J1863" s="31"/>
      <c r="K1863" s="31"/>
      <c r="L1863" s="31"/>
      <c r="M1863" s="31"/>
      <c r="N1863" s="31"/>
      <c r="O1863" s="31"/>
      <c r="P1863" s="31"/>
      <c r="Q1863" s="31"/>
      <c r="S1863" s="31"/>
      <c r="T1863" s="31"/>
      <c r="U1863" s="31"/>
      <c r="V1863" s="31"/>
      <c r="W1863" s="31"/>
      <c r="X1863" s="31"/>
      <c r="Y1863" s="31"/>
      <c r="Z1863" s="31"/>
      <c r="AA1863" s="31"/>
      <c r="AB1863" s="31"/>
      <c r="AC1863" s="31"/>
      <c r="AD1863" s="31"/>
      <c r="AE1863" s="31"/>
      <c r="AF1863" s="31"/>
      <c r="AG1863" s="31"/>
      <c r="AH1863" s="31"/>
      <c r="AI1863" s="31"/>
    </row>
    <row r="1864" spans="1:35">
      <c r="A1864" s="31"/>
      <c r="B1864" s="31"/>
      <c r="C1864" s="31"/>
      <c r="D1864" s="31"/>
      <c r="E1864" s="31"/>
      <c r="F1864" s="31"/>
      <c r="G1864" s="31"/>
      <c r="H1864" s="31"/>
      <c r="I1864" s="97"/>
      <c r="J1864" s="31"/>
      <c r="K1864" s="31"/>
      <c r="L1864" s="31"/>
      <c r="M1864" s="31"/>
      <c r="N1864" s="31"/>
      <c r="O1864" s="31"/>
      <c r="P1864" s="31"/>
      <c r="Q1864" s="31"/>
      <c r="S1864" s="31"/>
      <c r="T1864" s="31"/>
      <c r="U1864" s="31"/>
      <c r="V1864" s="31"/>
      <c r="W1864" s="31"/>
      <c r="X1864" s="31"/>
      <c r="Y1864" s="31"/>
      <c r="Z1864" s="31"/>
      <c r="AA1864" s="31"/>
      <c r="AB1864" s="31"/>
      <c r="AC1864" s="31"/>
      <c r="AD1864" s="31"/>
      <c r="AE1864" s="31"/>
      <c r="AF1864" s="31"/>
      <c r="AG1864" s="31"/>
      <c r="AH1864" s="31"/>
      <c r="AI1864" s="31"/>
    </row>
    <row r="1865" spans="1:35">
      <c r="A1865" s="31"/>
      <c r="B1865" s="31"/>
      <c r="C1865" s="31"/>
      <c r="D1865" s="31"/>
      <c r="E1865" s="31"/>
      <c r="F1865" s="31"/>
      <c r="G1865" s="31"/>
      <c r="H1865" s="31"/>
      <c r="I1865" s="97"/>
      <c r="J1865" s="31"/>
      <c r="K1865" s="31"/>
      <c r="L1865" s="31"/>
      <c r="M1865" s="31"/>
      <c r="N1865" s="31"/>
      <c r="O1865" s="31"/>
      <c r="P1865" s="31"/>
      <c r="Q1865" s="31"/>
      <c r="S1865" s="31"/>
      <c r="T1865" s="31"/>
      <c r="U1865" s="31"/>
      <c r="V1865" s="31"/>
      <c r="W1865" s="31"/>
      <c r="X1865" s="31"/>
      <c r="Y1865" s="31"/>
      <c r="Z1865" s="31"/>
      <c r="AA1865" s="31"/>
      <c r="AB1865" s="31"/>
      <c r="AC1865" s="31"/>
      <c r="AD1865" s="31"/>
      <c r="AE1865" s="31"/>
      <c r="AF1865" s="31"/>
      <c r="AG1865" s="31"/>
      <c r="AH1865" s="31"/>
      <c r="AI1865" s="31"/>
    </row>
    <row r="1866" spans="1:35">
      <c r="A1866" s="31"/>
      <c r="B1866" s="31"/>
      <c r="C1866" s="31"/>
      <c r="D1866" s="31"/>
      <c r="E1866" s="31"/>
      <c r="F1866" s="31"/>
      <c r="G1866" s="31"/>
      <c r="H1866" s="31"/>
      <c r="I1866" s="97"/>
      <c r="J1866" s="31"/>
      <c r="K1866" s="31"/>
      <c r="L1866" s="31"/>
      <c r="M1866" s="31"/>
      <c r="N1866" s="31"/>
      <c r="O1866" s="31"/>
      <c r="P1866" s="31"/>
      <c r="Q1866" s="31"/>
      <c r="S1866" s="31"/>
      <c r="T1866" s="31"/>
      <c r="U1866" s="31"/>
      <c r="V1866" s="31"/>
      <c r="W1866" s="31"/>
      <c r="X1866" s="31"/>
      <c r="Y1866" s="31"/>
      <c r="Z1866" s="31"/>
      <c r="AA1866" s="31"/>
      <c r="AB1866" s="31"/>
      <c r="AC1866" s="31"/>
      <c r="AD1866" s="31"/>
      <c r="AE1866" s="31"/>
      <c r="AF1866" s="31"/>
      <c r="AG1866" s="31"/>
      <c r="AH1866" s="31"/>
      <c r="AI1866" s="31"/>
    </row>
    <row r="1867" spans="1:35">
      <c r="A1867" s="31"/>
      <c r="B1867" s="31"/>
      <c r="C1867" s="31"/>
      <c r="D1867" s="31"/>
      <c r="E1867" s="31"/>
      <c r="F1867" s="31"/>
      <c r="G1867" s="31"/>
      <c r="H1867" s="31"/>
      <c r="I1867" s="97"/>
      <c r="J1867" s="31"/>
      <c r="K1867" s="31"/>
      <c r="L1867" s="31"/>
      <c r="M1867" s="31"/>
      <c r="N1867" s="31"/>
      <c r="O1867" s="31"/>
      <c r="P1867" s="31"/>
      <c r="Q1867" s="31"/>
      <c r="S1867" s="31"/>
      <c r="T1867" s="31"/>
      <c r="U1867" s="31"/>
      <c r="V1867" s="31"/>
      <c r="W1867" s="31"/>
      <c r="X1867" s="31"/>
      <c r="Y1867" s="31"/>
      <c r="Z1867" s="31"/>
      <c r="AA1867" s="31"/>
      <c r="AB1867" s="31"/>
      <c r="AC1867" s="31"/>
      <c r="AD1867" s="31"/>
      <c r="AE1867" s="31"/>
      <c r="AF1867" s="31"/>
      <c r="AG1867" s="31"/>
      <c r="AH1867" s="31"/>
      <c r="AI1867" s="31"/>
    </row>
    <row r="1868" spans="1:35">
      <c r="A1868" s="31"/>
      <c r="B1868" s="31"/>
      <c r="C1868" s="31"/>
      <c r="D1868" s="31"/>
      <c r="E1868" s="31"/>
      <c r="F1868" s="31"/>
      <c r="G1868" s="31"/>
      <c r="H1868" s="31"/>
      <c r="I1868" s="97"/>
      <c r="J1868" s="31"/>
      <c r="K1868" s="31"/>
      <c r="L1868" s="31"/>
      <c r="M1868" s="31"/>
      <c r="N1868" s="31"/>
      <c r="O1868" s="31"/>
      <c r="P1868" s="31"/>
      <c r="Q1868" s="31"/>
      <c r="S1868" s="31"/>
      <c r="T1868" s="31"/>
      <c r="U1868" s="31"/>
      <c r="V1868" s="31"/>
      <c r="W1868" s="31"/>
      <c r="X1868" s="31"/>
      <c r="Y1868" s="31"/>
      <c r="Z1868" s="31"/>
      <c r="AA1868" s="31"/>
      <c r="AB1868" s="31"/>
      <c r="AC1868" s="31"/>
      <c r="AD1868" s="31"/>
      <c r="AE1868" s="31"/>
      <c r="AF1868" s="31"/>
      <c r="AG1868" s="31"/>
      <c r="AH1868" s="31"/>
      <c r="AI1868" s="31"/>
    </row>
    <row r="1869" spans="1:35">
      <c r="A1869" s="31"/>
      <c r="B1869" s="31"/>
      <c r="C1869" s="31"/>
      <c r="D1869" s="31"/>
      <c r="E1869" s="31"/>
      <c r="F1869" s="31"/>
      <c r="G1869" s="31"/>
      <c r="H1869" s="31"/>
      <c r="I1869" s="97"/>
      <c r="J1869" s="31"/>
      <c r="K1869" s="31"/>
      <c r="L1869" s="31"/>
      <c r="M1869" s="31"/>
      <c r="N1869" s="31"/>
      <c r="O1869" s="31"/>
      <c r="P1869" s="31"/>
      <c r="Q1869" s="31"/>
      <c r="S1869" s="31"/>
      <c r="T1869" s="31"/>
      <c r="U1869" s="31"/>
      <c r="V1869" s="31"/>
      <c r="W1869" s="31"/>
      <c r="X1869" s="31"/>
      <c r="Y1869" s="31"/>
      <c r="Z1869" s="31"/>
      <c r="AA1869" s="31"/>
      <c r="AB1869" s="31"/>
      <c r="AC1869" s="31"/>
      <c r="AD1869" s="31"/>
      <c r="AE1869" s="31"/>
      <c r="AF1869" s="31"/>
      <c r="AG1869" s="31"/>
      <c r="AH1869" s="31"/>
      <c r="AI1869" s="31"/>
    </row>
    <row r="1870" spans="1:35">
      <c r="A1870" s="31"/>
      <c r="B1870" s="31"/>
      <c r="C1870" s="31"/>
      <c r="D1870" s="31"/>
      <c r="E1870" s="31"/>
      <c r="F1870" s="31"/>
      <c r="G1870" s="31"/>
      <c r="H1870" s="31"/>
      <c r="I1870" s="97"/>
      <c r="J1870" s="31"/>
      <c r="K1870" s="31"/>
      <c r="L1870" s="31"/>
      <c r="M1870" s="31"/>
      <c r="N1870" s="31"/>
      <c r="O1870" s="31"/>
      <c r="P1870" s="31"/>
      <c r="Q1870" s="31"/>
      <c r="S1870" s="31"/>
      <c r="T1870" s="31"/>
      <c r="U1870" s="31"/>
      <c r="V1870" s="31"/>
      <c r="W1870" s="31"/>
      <c r="X1870" s="31"/>
      <c r="Y1870" s="31"/>
      <c r="Z1870" s="31"/>
      <c r="AA1870" s="31"/>
      <c r="AB1870" s="31"/>
      <c r="AC1870" s="31"/>
      <c r="AD1870" s="31"/>
      <c r="AE1870" s="31"/>
      <c r="AF1870" s="31"/>
      <c r="AG1870" s="31"/>
      <c r="AH1870" s="31"/>
      <c r="AI1870" s="31"/>
    </row>
    <row r="1871" spans="1:35">
      <c r="A1871" s="31"/>
      <c r="B1871" s="31"/>
      <c r="C1871" s="31"/>
      <c r="D1871" s="31"/>
      <c r="E1871" s="31"/>
      <c r="F1871" s="31"/>
      <c r="G1871" s="31"/>
      <c r="H1871" s="31"/>
      <c r="I1871" s="97"/>
      <c r="J1871" s="31"/>
      <c r="K1871" s="31"/>
      <c r="L1871" s="31"/>
      <c r="M1871" s="31"/>
      <c r="N1871" s="31"/>
      <c r="O1871" s="31"/>
      <c r="P1871" s="31"/>
      <c r="Q1871" s="31"/>
      <c r="S1871" s="31"/>
      <c r="T1871" s="31"/>
      <c r="U1871" s="31"/>
      <c r="V1871" s="31"/>
      <c r="W1871" s="31"/>
      <c r="X1871" s="31"/>
      <c r="Y1871" s="31"/>
      <c r="Z1871" s="31"/>
      <c r="AA1871" s="31"/>
      <c r="AB1871" s="31"/>
      <c r="AC1871" s="31"/>
      <c r="AD1871" s="31"/>
      <c r="AE1871" s="31"/>
      <c r="AF1871" s="31"/>
      <c r="AG1871" s="31"/>
      <c r="AH1871" s="31"/>
      <c r="AI1871" s="31"/>
    </row>
    <row r="1872" spans="1:35">
      <c r="A1872" s="31"/>
      <c r="B1872" s="31"/>
      <c r="C1872" s="31"/>
      <c r="D1872" s="31"/>
      <c r="E1872" s="31"/>
      <c r="F1872" s="31"/>
      <c r="G1872" s="31"/>
      <c r="H1872" s="31"/>
      <c r="I1872" s="97"/>
      <c r="J1872" s="31"/>
      <c r="K1872" s="31"/>
      <c r="L1872" s="31"/>
      <c r="M1872" s="31"/>
      <c r="N1872" s="31"/>
      <c r="O1872" s="31"/>
      <c r="P1872" s="31"/>
      <c r="Q1872" s="31"/>
      <c r="S1872" s="31"/>
      <c r="T1872" s="31"/>
      <c r="U1872" s="31"/>
      <c r="V1872" s="31"/>
      <c r="W1872" s="31"/>
      <c r="X1872" s="31"/>
      <c r="Y1872" s="31"/>
      <c r="Z1872" s="31"/>
      <c r="AA1872" s="31"/>
      <c r="AB1872" s="31"/>
      <c r="AC1872" s="31"/>
      <c r="AD1872" s="31"/>
      <c r="AE1872" s="31"/>
      <c r="AF1872" s="31"/>
      <c r="AG1872" s="31"/>
      <c r="AH1872" s="31"/>
      <c r="AI1872" s="31"/>
    </row>
    <row r="1873" spans="1:35">
      <c r="A1873" s="31"/>
      <c r="B1873" s="31"/>
      <c r="C1873" s="31"/>
      <c r="D1873" s="31"/>
      <c r="E1873" s="31"/>
      <c r="F1873" s="31"/>
      <c r="G1873" s="31"/>
      <c r="H1873" s="31"/>
      <c r="I1873" s="97"/>
      <c r="J1873" s="31"/>
      <c r="K1873" s="31"/>
      <c r="L1873" s="31"/>
      <c r="M1873" s="31"/>
      <c r="N1873" s="31"/>
      <c r="O1873" s="31"/>
      <c r="P1873" s="31"/>
      <c r="Q1873" s="31"/>
      <c r="S1873" s="31"/>
      <c r="T1873" s="31"/>
      <c r="U1873" s="31"/>
      <c r="V1873" s="31"/>
      <c r="W1873" s="31"/>
      <c r="X1873" s="31"/>
      <c r="Y1873" s="31"/>
      <c r="Z1873" s="31"/>
      <c r="AA1873" s="31"/>
      <c r="AB1873" s="31"/>
      <c r="AC1873" s="31"/>
      <c r="AD1873" s="31"/>
      <c r="AE1873" s="31"/>
      <c r="AF1873" s="31"/>
      <c r="AG1873" s="31"/>
      <c r="AH1873" s="31"/>
      <c r="AI1873" s="31"/>
    </row>
    <row r="1874" spans="1:35">
      <c r="A1874" s="31"/>
      <c r="B1874" s="31"/>
      <c r="C1874" s="31"/>
      <c r="D1874" s="31"/>
      <c r="E1874" s="31"/>
      <c r="F1874" s="31"/>
      <c r="G1874" s="31"/>
      <c r="H1874" s="31"/>
      <c r="I1874" s="97"/>
      <c r="J1874" s="31"/>
      <c r="K1874" s="31"/>
      <c r="L1874" s="31"/>
      <c r="M1874" s="31"/>
      <c r="N1874" s="31"/>
      <c r="O1874" s="31"/>
      <c r="P1874" s="31"/>
      <c r="Q1874" s="31"/>
      <c r="S1874" s="31"/>
      <c r="T1874" s="31"/>
      <c r="U1874" s="31"/>
      <c r="V1874" s="31"/>
      <c r="W1874" s="31"/>
      <c r="X1874" s="31"/>
      <c r="Y1874" s="31"/>
      <c r="Z1874" s="31"/>
      <c r="AA1874" s="31"/>
      <c r="AB1874" s="31"/>
      <c r="AC1874" s="31"/>
      <c r="AD1874" s="31"/>
      <c r="AE1874" s="31"/>
      <c r="AF1874" s="31"/>
      <c r="AG1874" s="31"/>
      <c r="AH1874" s="31"/>
      <c r="AI1874" s="31"/>
    </row>
    <row r="1875" spans="1:35">
      <c r="A1875" s="31"/>
      <c r="B1875" s="31"/>
      <c r="C1875" s="31"/>
      <c r="D1875" s="31"/>
      <c r="E1875" s="31"/>
      <c r="F1875" s="31"/>
      <c r="G1875" s="31"/>
      <c r="H1875" s="31"/>
      <c r="I1875" s="97"/>
      <c r="J1875" s="31"/>
      <c r="K1875" s="31"/>
      <c r="L1875" s="31"/>
      <c r="M1875" s="31"/>
      <c r="N1875" s="31"/>
      <c r="O1875" s="31"/>
      <c r="P1875" s="31"/>
      <c r="Q1875" s="31"/>
      <c r="S1875" s="31"/>
      <c r="T1875" s="31"/>
      <c r="U1875" s="31"/>
      <c r="V1875" s="31"/>
      <c r="W1875" s="31"/>
      <c r="X1875" s="31"/>
      <c r="Y1875" s="31"/>
      <c r="Z1875" s="31"/>
      <c r="AA1875" s="31"/>
      <c r="AB1875" s="31"/>
      <c r="AC1875" s="31"/>
      <c r="AD1875" s="31"/>
      <c r="AE1875" s="31"/>
      <c r="AF1875" s="31"/>
      <c r="AG1875" s="31"/>
      <c r="AH1875" s="31"/>
      <c r="AI1875" s="31"/>
    </row>
    <row r="1876" spans="1:35">
      <c r="A1876" s="31"/>
      <c r="B1876" s="31"/>
      <c r="C1876" s="31"/>
      <c r="D1876" s="31"/>
      <c r="E1876" s="31"/>
      <c r="F1876" s="31"/>
      <c r="G1876" s="31"/>
      <c r="H1876" s="31"/>
      <c r="I1876" s="97"/>
      <c r="J1876" s="31"/>
      <c r="K1876" s="31"/>
      <c r="L1876" s="31"/>
      <c r="M1876" s="31"/>
      <c r="N1876" s="31"/>
      <c r="O1876" s="31"/>
      <c r="P1876" s="31"/>
      <c r="Q1876" s="31"/>
      <c r="S1876" s="31"/>
      <c r="T1876" s="31"/>
      <c r="U1876" s="31"/>
      <c r="V1876" s="31"/>
      <c r="W1876" s="31"/>
      <c r="X1876" s="31"/>
      <c r="Y1876" s="31"/>
      <c r="Z1876" s="31"/>
      <c r="AA1876" s="31"/>
      <c r="AB1876" s="31"/>
      <c r="AC1876" s="31"/>
      <c r="AD1876" s="31"/>
      <c r="AE1876" s="31"/>
      <c r="AF1876" s="31"/>
      <c r="AG1876" s="31"/>
      <c r="AH1876" s="31"/>
      <c r="AI1876" s="31"/>
    </row>
    <row r="1877" spans="1:35">
      <c r="A1877" s="31"/>
      <c r="B1877" s="31"/>
      <c r="C1877" s="31"/>
      <c r="D1877" s="31"/>
      <c r="E1877" s="31"/>
      <c r="F1877" s="31"/>
      <c r="G1877" s="31"/>
      <c r="H1877" s="31"/>
      <c r="I1877" s="97"/>
      <c r="J1877" s="31"/>
      <c r="K1877" s="31"/>
      <c r="L1877" s="31"/>
      <c r="M1877" s="31"/>
      <c r="N1877" s="31"/>
      <c r="O1877" s="31"/>
      <c r="P1877" s="31"/>
      <c r="Q1877" s="31"/>
      <c r="S1877" s="31"/>
      <c r="T1877" s="31"/>
      <c r="U1877" s="31"/>
      <c r="V1877" s="31"/>
      <c r="W1877" s="31"/>
      <c r="X1877" s="31"/>
      <c r="Y1877" s="31"/>
      <c r="Z1877" s="31"/>
      <c r="AA1877" s="31"/>
      <c r="AB1877" s="31"/>
      <c r="AC1877" s="31"/>
      <c r="AD1877" s="31"/>
      <c r="AE1877" s="31"/>
      <c r="AF1877" s="31"/>
      <c r="AG1877" s="31"/>
      <c r="AH1877" s="31"/>
      <c r="AI1877" s="31"/>
    </row>
    <row r="1878" spans="1:35">
      <c r="A1878" s="31"/>
      <c r="B1878" s="31"/>
      <c r="C1878" s="31"/>
      <c r="D1878" s="31"/>
      <c r="E1878" s="31"/>
      <c r="F1878" s="31"/>
      <c r="G1878" s="31"/>
      <c r="H1878" s="31"/>
      <c r="I1878" s="97"/>
      <c r="J1878" s="31"/>
      <c r="K1878" s="31"/>
      <c r="L1878" s="31"/>
      <c r="M1878" s="31"/>
      <c r="N1878" s="31"/>
      <c r="O1878" s="31"/>
      <c r="P1878" s="31"/>
      <c r="Q1878" s="31"/>
      <c r="S1878" s="31"/>
      <c r="T1878" s="31"/>
      <c r="U1878" s="31"/>
      <c r="V1878" s="31"/>
      <c r="W1878" s="31"/>
      <c r="X1878" s="31"/>
      <c r="Y1878" s="31"/>
      <c r="Z1878" s="31"/>
      <c r="AA1878" s="31"/>
      <c r="AB1878" s="31"/>
      <c r="AC1878" s="31"/>
      <c r="AD1878" s="31"/>
      <c r="AE1878" s="31"/>
      <c r="AF1878" s="31"/>
      <c r="AG1878" s="31"/>
      <c r="AH1878" s="31"/>
      <c r="AI1878" s="31"/>
    </row>
    <row r="1879" spans="1:35">
      <c r="A1879" s="31"/>
      <c r="B1879" s="31"/>
      <c r="C1879" s="31"/>
      <c r="D1879" s="31"/>
      <c r="E1879" s="31"/>
      <c r="F1879" s="31"/>
      <c r="G1879" s="31"/>
      <c r="H1879" s="31"/>
      <c r="I1879" s="97"/>
      <c r="J1879" s="31"/>
      <c r="K1879" s="31"/>
      <c r="L1879" s="31"/>
      <c r="M1879" s="31"/>
      <c r="N1879" s="31"/>
      <c r="O1879" s="31"/>
      <c r="P1879" s="31"/>
      <c r="Q1879" s="31"/>
      <c r="S1879" s="31"/>
      <c r="T1879" s="31"/>
      <c r="U1879" s="31"/>
      <c r="V1879" s="31"/>
      <c r="W1879" s="31"/>
      <c r="X1879" s="31"/>
      <c r="Y1879" s="31"/>
      <c r="Z1879" s="31"/>
      <c r="AA1879" s="31"/>
      <c r="AB1879" s="31"/>
      <c r="AC1879" s="31"/>
      <c r="AD1879" s="31"/>
      <c r="AE1879" s="31"/>
      <c r="AF1879" s="31"/>
      <c r="AG1879" s="31"/>
      <c r="AH1879" s="31"/>
      <c r="AI1879" s="31"/>
    </row>
    <row r="1880" spans="1:35">
      <c r="A1880" s="31"/>
      <c r="B1880" s="31"/>
      <c r="C1880" s="31"/>
      <c r="D1880" s="31"/>
      <c r="E1880" s="31"/>
      <c r="F1880" s="31"/>
      <c r="G1880" s="31"/>
      <c r="H1880" s="31"/>
      <c r="I1880" s="97"/>
      <c r="J1880" s="31"/>
      <c r="K1880" s="31"/>
      <c r="L1880" s="31"/>
      <c r="M1880" s="31"/>
      <c r="N1880" s="31"/>
      <c r="O1880" s="31"/>
      <c r="P1880" s="31"/>
      <c r="Q1880" s="31"/>
      <c r="S1880" s="31"/>
      <c r="T1880" s="31"/>
      <c r="U1880" s="31"/>
      <c r="V1880" s="31"/>
      <c r="W1880" s="31"/>
      <c r="X1880" s="31"/>
      <c r="Y1880" s="31"/>
      <c r="Z1880" s="31"/>
      <c r="AA1880" s="31"/>
      <c r="AB1880" s="31"/>
      <c r="AC1880" s="31"/>
      <c r="AD1880" s="31"/>
      <c r="AE1880" s="31"/>
      <c r="AF1880" s="31"/>
      <c r="AG1880" s="31"/>
      <c r="AH1880" s="31"/>
      <c r="AI1880" s="31"/>
    </row>
    <row r="1881" spans="1:35">
      <c r="A1881" s="31"/>
      <c r="B1881" s="31"/>
      <c r="C1881" s="31"/>
      <c r="D1881" s="31"/>
      <c r="E1881" s="31"/>
      <c r="F1881" s="31"/>
      <c r="G1881" s="31"/>
      <c r="H1881" s="31"/>
      <c r="I1881" s="97"/>
      <c r="J1881" s="31"/>
      <c r="K1881" s="31"/>
      <c r="L1881" s="31"/>
      <c r="M1881" s="31"/>
      <c r="N1881" s="31"/>
      <c r="O1881" s="31"/>
      <c r="P1881" s="31"/>
      <c r="Q1881" s="31"/>
      <c r="S1881" s="31"/>
      <c r="T1881" s="31"/>
      <c r="U1881" s="31"/>
      <c r="V1881" s="31"/>
      <c r="W1881" s="31"/>
      <c r="X1881" s="31"/>
      <c r="Y1881" s="31"/>
      <c r="Z1881" s="31"/>
      <c r="AA1881" s="31"/>
      <c r="AB1881" s="31"/>
      <c r="AC1881" s="31"/>
      <c r="AD1881" s="31"/>
      <c r="AE1881" s="31"/>
      <c r="AF1881" s="31"/>
      <c r="AG1881" s="31"/>
      <c r="AH1881" s="31"/>
      <c r="AI1881" s="31"/>
    </row>
    <row r="1882" spans="1:35">
      <c r="A1882" s="31"/>
      <c r="B1882" s="31"/>
      <c r="C1882" s="31"/>
      <c r="D1882" s="31"/>
      <c r="E1882" s="31"/>
      <c r="F1882" s="31"/>
      <c r="G1882" s="31"/>
      <c r="H1882" s="31"/>
      <c r="I1882" s="97"/>
      <c r="J1882" s="31"/>
      <c r="K1882" s="31"/>
      <c r="L1882" s="31"/>
      <c r="M1882" s="31"/>
      <c r="N1882" s="31"/>
      <c r="O1882" s="31"/>
      <c r="P1882" s="31"/>
      <c r="Q1882" s="31"/>
      <c r="S1882" s="31"/>
      <c r="T1882" s="31"/>
      <c r="U1882" s="31"/>
      <c r="V1882" s="31"/>
      <c r="W1882" s="31"/>
      <c r="X1882" s="31"/>
      <c r="Y1882" s="31"/>
      <c r="Z1882" s="31"/>
      <c r="AA1882" s="31"/>
      <c r="AB1882" s="31"/>
      <c r="AC1882" s="31"/>
      <c r="AD1882" s="31"/>
      <c r="AE1882" s="31"/>
      <c r="AF1882" s="31"/>
      <c r="AG1882" s="31"/>
      <c r="AH1882" s="31"/>
      <c r="AI1882" s="31"/>
    </row>
    <row r="1883" spans="1:35">
      <c r="A1883" s="31"/>
      <c r="B1883" s="31"/>
      <c r="C1883" s="31"/>
      <c r="D1883" s="31"/>
      <c r="E1883" s="31"/>
      <c r="F1883" s="31"/>
      <c r="G1883" s="31"/>
      <c r="H1883" s="31"/>
      <c r="I1883" s="97"/>
      <c r="J1883" s="31"/>
      <c r="K1883" s="31"/>
      <c r="L1883" s="31"/>
      <c r="M1883" s="31"/>
      <c r="N1883" s="31"/>
      <c r="O1883" s="31"/>
      <c r="P1883" s="31"/>
      <c r="Q1883" s="31"/>
      <c r="S1883" s="31"/>
      <c r="T1883" s="31"/>
      <c r="U1883" s="31"/>
      <c r="V1883" s="31"/>
      <c r="W1883" s="31"/>
      <c r="X1883" s="31"/>
      <c r="Y1883" s="31"/>
      <c r="Z1883" s="31"/>
      <c r="AA1883" s="31"/>
      <c r="AB1883" s="31"/>
      <c r="AC1883" s="31"/>
      <c r="AD1883" s="31"/>
      <c r="AE1883" s="31"/>
      <c r="AF1883" s="31"/>
      <c r="AG1883" s="31"/>
      <c r="AH1883" s="31"/>
      <c r="AI1883" s="31"/>
    </row>
    <row r="1884" spans="1:35">
      <c r="A1884" s="31"/>
      <c r="B1884" s="31"/>
      <c r="C1884" s="31"/>
      <c r="D1884" s="31"/>
      <c r="E1884" s="31"/>
      <c r="F1884" s="31"/>
      <c r="G1884" s="31"/>
      <c r="H1884" s="31"/>
      <c r="I1884" s="97"/>
      <c r="J1884" s="31"/>
      <c r="K1884" s="31"/>
      <c r="L1884" s="31"/>
      <c r="M1884" s="31"/>
      <c r="N1884" s="31"/>
      <c r="O1884" s="31"/>
      <c r="P1884" s="31"/>
      <c r="Q1884" s="31"/>
      <c r="S1884" s="31"/>
      <c r="T1884" s="31"/>
      <c r="U1884" s="31"/>
      <c r="V1884" s="31"/>
      <c r="W1884" s="31"/>
      <c r="X1884" s="31"/>
      <c r="Y1884" s="31"/>
      <c r="Z1884" s="31"/>
      <c r="AA1884" s="31"/>
      <c r="AB1884" s="31"/>
      <c r="AC1884" s="31"/>
      <c r="AD1884" s="31"/>
      <c r="AE1884" s="31"/>
      <c r="AF1884" s="31"/>
      <c r="AG1884" s="31"/>
      <c r="AH1884" s="31"/>
      <c r="AI1884" s="31"/>
    </row>
    <row r="1885" spans="1:35">
      <c r="A1885" s="31"/>
      <c r="B1885" s="31"/>
      <c r="C1885" s="31"/>
      <c r="D1885" s="31"/>
      <c r="E1885" s="31"/>
      <c r="F1885" s="31"/>
      <c r="G1885" s="31"/>
      <c r="H1885" s="31"/>
      <c r="I1885" s="97"/>
      <c r="J1885" s="31"/>
      <c r="K1885" s="31"/>
      <c r="L1885" s="31"/>
      <c r="M1885" s="31"/>
      <c r="N1885" s="31"/>
      <c r="O1885" s="31"/>
      <c r="P1885" s="31"/>
      <c r="Q1885" s="31"/>
      <c r="S1885" s="31"/>
      <c r="T1885" s="31"/>
      <c r="U1885" s="31"/>
      <c r="V1885" s="31"/>
      <c r="W1885" s="31"/>
      <c r="X1885" s="31"/>
      <c r="Y1885" s="31"/>
      <c r="Z1885" s="31"/>
      <c r="AA1885" s="31"/>
      <c r="AB1885" s="31"/>
      <c r="AC1885" s="31"/>
      <c r="AD1885" s="31"/>
      <c r="AE1885" s="31"/>
      <c r="AF1885" s="31"/>
      <c r="AG1885" s="31"/>
      <c r="AH1885" s="31"/>
      <c r="AI1885" s="31"/>
    </row>
    <row r="1886" spans="1:35">
      <c r="A1886" s="31"/>
      <c r="B1886" s="31"/>
      <c r="C1886" s="31"/>
      <c r="D1886" s="31"/>
      <c r="E1886" s="31"/>
      <c r="F1886" s="31"/>
      <c r="G1886" s="31"/>
      <c r="H1886" s="31"/>
      <c r="I1886" s="97"/>
      <c r="J1886" s="31"/>
      <c r="K1886" s="31"/>
      <c r="L1886" s="31"/>
      <c r="M1886" s="31"/>
      <c r="N1886" s="31"/>
      <c r="O1886" s="31"/>
      <c r="P1886" s="31"/>
      <c r="Q1886" s="31"/>
      <c r="S1886" s="31"/>
      <c r="T1886" s="31"/>
      <c r="U1886" s="31"/>
      <c r="V1886" s="31"/>
      <c r="W1886" s="31"/>
      <c r="X1886" s="31"/>
      <c r="Y1886" s="31"/>
      <c r="Z1886" s="31"/>
      <c r="AA1886" s="31"/>
      <c r="AB1886" s="31"/>
      <c r="AC1886" s="31"/>
      <c r="AD1886" s="31"/>
      <c r="AE1886" s="31"/>
      <c r="AF1886" s="31"/>
      <c r="AG1886" s="31"/>
      <c r="AH1886" s="31"/>
      <c r="AI1886" s="31"/>
    </row>
    <row r="1887" spans="1:35">
      <c r="A1887" s="31"/>
      <c r="B1887" s="31"/>
      <c r="C1887" s="31"/>
      <c r="D1887" s="31"/>
      <c r="E1887" s="31"/>
      <c r="F1887" s="31"/>
      <c r="G1887" s="31"/>
      <c r="H1887" s="31"/>
      <c r="I1887" s="97"/>
      <c r="J1887" s="31"/>
      <c r="K1887" s="31"/>
      <c r="L1887" s="31"/>
      <c r="M1887" s="31"/>
      <c r="N1887" s="31"/>
      <c r="O1887" s="31"/>
      <c r="P1887" s="31"/>
      <c r="Q1887" s="31"/>
      <c r="S1887" s="31"/>
      <c r="T1887" s="31"/>
      <c r="U1887" s="31"/>
      <c r="V1887" s="31"/>
      <c r="W1887" s="31"/>
      <c r="X1887" s="31"/>
      <c r="Y1887" s="31"/>
      <c r="Z1887" s="31"/>
      <c r="AA1887" s="31"/>
      <c r="AB1887" s="31"/>
      <c r="AC1887" s="31"/>
      <c r="AD1887" s="31"/>
      <c r="AE1887" s="31"/>
      <c r="AF1887" s="31"/>
      <c r="AG1887" s="31"/>
      <c r="AH1887" s="31"/>
      <c r="AI1887" s="31"/>
    </row>
    <row r="1888" spans="1:35">
      <c r="A1888" s="31"/>
      <c r="B1888" s="31"/>
      <c r="C1888" s="31"/>
      <c r="D1888" s="31"/>
      <c r="E1888" s="31"/>
      <c r="F1888" s="31"/>
      <c r="G1888" s="31"/>
      <c r="H1888" s="31"/>
      <c r="I1888" s="97"/>
      <c r="J1888" s="31"/>
      <c r="K1888" s="31"/>
      <c r="L1888" s="31"/>
      <c r="M1888" s="31"/>
      <c r="N1888" s="31"/>
      <c r="O1888" s="31"/>
      <c r="P1888" s="31"/>
      <c r="Q1888" s="31"/>
      <c r="S1888" s="31"/>
      <c r="T1888" s="31"/>
      <c r="U1888" s="31"/>
      <c r="V1888" s="31"/>
      <c r="W1888" s="31"/>
      <c r="X1888" s="31"/>
      <c r="Y1888" s="31"/>
      <c r="Z1888" s="31"/>
      <c r="AA1888" s="31"/>
      <c r="AB1888" s="31"/>
      <c r="AC1888" s="31"/>
      <c r="AD1888" s="31"/>
      <c r="AE1888" s="31"/>
      <c r="AF1888" s="31"/>
      <c r="AG1888" s="31"/>
      <c r="AH1888" s="31"/>
      <c r="AI1888" s="31"/>
    </row>
    <row r="1889" spans="1:35">
      <c r="A1889" s="31"/>
      <c r="B1889" s="31"/>
      <c r="C1889" s="31"/>
      <c r="D1889" s="31"/>
      <c r="E1889" s="31"/>
      <c r="F1889" s="31"/>
      <c r="G1889" s="31"/>
      <c r="H1889" s="31"/>
      <c r="I1889" s="97"/>
      <c r="J1889" s="31"/>
      <c r="K1889" s="31"/>
      <c r="L1889" s="31"/>
      <c r="M1889" s="31"/>
      <c r="N1889" s="31"/>
      <c r="O1889" s="31"/>
      <c r="P1889" s="31"/>
      <c r="Q1889" s="31"/>
      <c r="S1889" s="31"/>
      <c r="T1889" s="31"/>
      <c r="U1889" s="31"/>
      <c r="V1889" s="31"/>
      <c r="W1889" s="31"/>
      <c r="X1889" s="31"/>
      <c r="Y1889" s="31"/>
      <c r="Z1889" s="31"/>
      <c r="AA1889" s="31"/>
      <c r="AB1889" s="31"/>
      <c r="AC1889" s="31"/>
      <c r="AD1889" s="31"/>
      <c r="AE1889" s="31"/>
      <c r="AF1889" s="31"/>
      <c r="AG1889" s="31"/>
      <c r="AH1889" s="31"/>
      <c r="AI1889" s="31"/>
    </row>
    <row r="1890" spans="1:35">
      <c r="A1890" s="31"/>
      <c r="B1890" s="31"/>
      <c r="C1890" s="31"/>
      <c r="D1890" s="31"/>
      <c r="E1890" s="31"/>
      <c r="F1890" s="31"/>
      <c r="G1890" s="31"/>
      <c r="H1890" s="31"/>
      <c r="I1890" s="97"/>
      <c r="J1890" s="31"/>
      <c r="K1890" s="31"/>
      <c r="L1890" s="31"/>
      <c r="M1890" s="31"/>
      <c r="N1890" s="31"/>
      <c r="O1890" s="31"/>
      <c r="P1890" s="31"/>
      <c r="Q1890" s="31"/>
      <c r="S1890" s="31"/>
      <c r="T1890" s="31"/>
      <c r="U1890" s="31"/>
      <c r="V1890" s="31"/>
      <c r="W1890" s="31"/>
      <c r="X1890" s="31"/>
      <c r="Y1890" s="31"/>
      <c r="Z1890" s="31"/>
      <c r="AA1890" s="31"/>
      <c r="AB1890" s="31"/>
      <c r="AC1890" s="31"/>
      <c r="AD1890" s="31"/>
      <c r="AE1890" s="31"/>
      <c r="AF1890" s="31"/>
      <c r="AG1890" s="31"/>
      <c r="AH1890" s="31"/>
      <c r="AI1890" s="31"/>
    </row>
    <row r="1891" spans="1:35">
      <c r="A1891" s="31"/>
      <c r="B1891" s="31"/>
      <c r="C1891" s="31"/>
      <c r="D1891" s="31"/>
      <c r="E1891" s="31"/>
      <c r="F1891" s="31"/>
      <c r="G1891" s="31"/>
      <c r="H1891" s="31"/>
      <c r="I1891" s="97"/>
      <c r="J1891" s="31"/>
      <c r="K1891" s="31"/>
      <c r="L1891" s="31"/>
      <c r="M1891" s="31"/>
      <c r="N1891" s="31"/>
      <c r="O1891" s="31"/>
      <c r="P1891" s="31"/>
      <c r="Q1891" s="31"/>
      <c r="S1891" s="31"/>
      <c r="T1891" s="31"/>
      <c r="U1891" s="31"/>
      <c r="V1891" s="31"/>
      <c r="W1891" s="31"/>
      <c r="X1891" s="31"/>
      <c r="Y1891" s="31"/>
      <c r="Z1891" s="31"/>
      <c r="AA1891" s="31"/>
      <c r="AB1891" s="31"/>
      <c r="AC1891" s="31"/>
      <c r="AD1891" s="31"/>
      <c r="AE1891" s="31"/>
      <c r="AF1891" s="31"/>
      <c r="AG1891" s="31"/>
      <c r="AH1891" s="31"/>
      <c r="AI1891" s="31"/>
    </row>
    <row r="1892" spans="1:35">
      <c r="A1892" s="31"/>
      <c r="B1892" s="31"/>
      <c r="C1892" s="31"/>
      <c r="D1892" s="31"/>
      <c r="E1892" s="31"/>
      <c r="F1892" s="31"/>
      <c r="G1892" s="31"/>
      <c r="H1892" s="31"/>
      <c r="I1892" s="97"/>
      <c r="J1892" s="31"/>
      <c r="K1892" s="31"/>
      <c r="L1892" s="31"/>
      <c r="M1892" s="31"/>
      <c r="N1892" s="31"/>
      <c r="O1892" s="31"/>
      <c r="P1892" s="31"/>
      <c r="Q1892" s="31"/>
      <c r="S1892" s="31"/>
      <c r="T1892" s="31"/>
      <c r="U1892" s="31"/>
      <c r="V1892" s="31"/>
      <c r="W1892" s="31"/>
      <c r="X1892" s="31"/>
      <c r="Y1892" s="31"/>
      <c r="Z1892" s="31"/>
      <c r="AA1892" s="31"/>
      <c r="AB1892" s="31"/>
      <c r="AC1892" s="31"/>
      <c r="AD1892" s="31"/>
      <c r="AE1892" s="31"/>
      <c r="AF1892" s="31"/>
      <c r="AG1892" s="31"/>
      <c r="AH1892" s="31"/>
      <c r="AI1892" s="31"/>
    </row>
    <row r="1893" spans="1:35">
      <c r="A1893" s="31"/>
      <c r="B1893" s="31"/>
      <c r="C1893" s="31"/>
      <c r="D1893" s="31"/>
      <c r="E1893" s="31"/>
      <c r="F1893" s="31"/>
      <c r="G1893" s="31"/>
      <c r="H1893" s="31"/>
      <c r="I1893" s="97"/>
      <c r="J1893" s="31"/>
      <c r="K1893" s="31"/>
      <c r="L1893" s="31"/>
      <c r="M1893" s="31"/>
      <c r="N1893" s="31"/>
      <c r="O1893" s="31"/>
      <c r="P1893" s="31"/>
      <c r="Q1893" s="31"/>
      <c r="S1893" s="31"/>
      <c r="T1893" s="31"/>
      <c r="U1893" s="31"/>
      <c r="V1893" s="31"/>
      <c r="W1893" s="31"/>
      <c r="X1893" s="31"/>
      <c r="Y1893" s="31"/>
      <c r="Z1893" s="31"/>
      <c r="AA1893" s="31"/>
      <c r="AB1893" s="31"/>
      <c r="AC1893" s="31"/>
      <c r="AD1893" s="31"/>
      <c r="AE1893" s="31"/>
      <c r="AF1893" s="31"/>
      <c r="AG1893" s="31"/>
      <c r="AH1893" s="31"/>
      <c r="AI1893" s="31"/>
    </row>
    <row r="1894" spans="1:35">
      <c r="A1894" s="31"/>
      <c r="B1894" s="31"/>
      <c r="C1894" s="31"/>
      <c r="D1894" s="31"/>
      <c r="E1894" s="31"/>
      <c r="F1894" s="31"/>
      <c r="G1894" s="31"/>
      <c r="H1894" s="31"/>
      <c r="I1894" s="97"/>
      <c r="J1894" s="31"/>
      <c r="K1894" s="31"/>
      <c r="L1894" s="31"/>
      <c r="M1894" s="31"/>
      <c r="N1894" s="31"/>
      <c r="O1894" s="31"/>
      <c r="P1894" s="31"/>
      <c r="Q1894" s="31"/>
      <c r="S1894" s="31"/>
      <c r="T1894" s="31"/>
      <c r="U1894" s="31"/>
      <c r="V1894" s="31"/>
      <c r="W1894" s="31"/>
      <c r="X1894" s="31"/>
      <c r="Y1894" s="31"/>
      <c r="Z1894" s="31"/>
      <c r="AA1894" s="31"/>
      <c r="AB1894" s="31"/>
      <c r="AC1894" s="31"/>
      <c r="AD1894" s="31"/>
      <c r="AE1894" s="31"/>
      <c r="AF1894" s="31"/>
      <c r="AG1894" s="31"/>
      <c r="AH1894" s="31"/>
      <c r="AI1894" s="31"/>
    </row>
    <row r="1895" spans="1:35">
      <c r="A1895" s="31"/>
      <c r="B1895" s="31"/>
      <c r="C1895" s="31"/>
      <c r="D1895" s="31"/>
      <c r="E1895" s="31"/>
      <c r="F1895" s="31"/>
      <c r="G1895" s="31"/>
      <c r="H1895" s="31"/>
      <c r="I1895" s="97"/>
      <c r="J1895" s="31"/>
      <c r="K1895" s="31"/>
      <c r="L1895" s="31"/>
      <c r="M1895" s="31"/>
      <c r="N1895" s="31"/>
      <c r="O1895" s="31"/>
      <c r="P1895" s="31"/>
      <c r="Q1895" s="31"/>
      <c r="S1895" s="31"/>
      <c r="T1895" s="31"/>
      <c r="U1895" s="31"/>
      <c r="V1895" s="31"/>
      <c r="W1895" s="31"/>
      <c r="X1895" s="31"/>
      <c r="Y1895" s="31"/>
      <c r="Z1895" s="31"/>
      <c r="AA1895" s="31"/>
      <c r="AB1895" s="31"/>
      <c r="AC1895" s="31"/>
      <c r="AD1895" s="31"/>
      <c r="AE1895" s="31"/>
      <c r="AF1895" s="31"/>
      <c r="AG1895" s="31"/>
      <c r="AH1895" s="31"/>
      <c r="AI1895" s="31"/>
    </row>
    <row r="1896" spans="1:35">
      <c r="A1896" s="31"/>
      <c r="B1896" s="31"/>
      <c r="C1896" s="31"/>
      <c r="D1896" s="31"/>
      <c r="E1896" s="31"/>
      <c r="F1896" s="31"/>
      <c r="G1896" s="31"/>
      <c r="H1896" s="31"/>
      <c r="I1896" s="97"/>
      <c r="J1896" s="31"/>
      <c r="K1896" s="31"/>
      <c r="L1896" s="31"/>
      <c r="M1896" s="31"/>
      <c r="N1896" s="31"/>
      <c r="O1896" s="31"/>
      <c r="P1896" s="31"/>
      <c r="Q1896" s="31"/>
      <c r="S1896" s="31"/>
      <c r="T1896" s="31"/>
      <c r="U1896" s="31"/>
      <c r="V1896" s="31"/>
      <c r="W1896" s="31"/>
      <c r="X1896" s="31"/>
      <c r="Y1896" s="31"/>
      <c r="Z1896" s="31"/>
      <c r="AA1896" s="31"/>
      <c r="AB1896" s="31"/>
      <c r="AC1896" s="31"/>
      <c r="AD1896" s="31"/>
      <c r="AE1896" s="31"/>
      <c r="AF1896" s="31"/>
      <c r="AG1896" s="31"/>
      <c r="AH1896" s="31"/>
      <c r="AI1896" s="31"/>
    </row>
    <row r="1897" spans="1:35">
      <c r="A1897" s="31"/>
      <c r="B1897" s="31"/>
      <c r="C1897" s="31"/>
      <c r="D1897" s="31"/>
      <c r="E1897" s="31"/>
      <c r="F1897" s="31"/>
      <c r="G1897" s="31"/>
      <c r="H1897" s="31"/>
      <c r="I1897" s="97"/>
      <c r="J1897" s="31"/>
      <c r="K1897" s="31"/>
      <c r="L1897" s="31"/>
      <c r="M1897" s="31"/>
      <c r="N1897" s="31"/>
      <c r="O1897" s="31"/>
      <c r="P1897" s="31"/>
      <c r="Q1897" s="31"/>
      <c r="S1897" s="31"/>
      <c r="T1897" s="31"/>
      <c r="U1897" s="31"/>
      <c r="V1897" s="31"/>
      <c r="W1897" s="31"/>
      <c r="X1897" s="31"/>
      <c r="Y1897" s="31"/>
      <c r="Z1897" s="31"/>
      <c r="AA1897" s="31"/>
      <c r="AB1897" s="31"/>
      <c r="AC1897" s="31"/>
      <c r="AD1897" s="31"/>
      <c r="AE1897" s="31"/>
      <c r="AF1897" s="31"/>
      <c r="AG1897" s="31"/>
      <c r="AH1897" s="31"/>
      <c r="AI1897" s="31"/>
    </row>
    <row r="1898" spans="1:35">
      <c r="A1898" s="31"/>
      <c r="B1898" s="31"/>
      <c r="C1898" s="31"/>
      <c r="D1898" s="31"/>
      <c r="E1898" s="31"/>
      <c r="F1898" s="31"/>
      <c r="G1898" s="31"/>
      <c r="H1898" s="31"/>
      <c r="I1898" s="97"/>
      <c r="J1898" s="31"/>
      <c r="K1898" s="31"/>
      <c r="L1898" s="31"/>
      <c r="M1898" s="31"/>
      <c r="N1898" s="31"/>
      <c r="O1898" s="31"/>
      <c r="P1898" s="31"/>
      <c r="Q1898" s="31"/>
      <c r="S1898" s="31"/>
      <c r="T1898" s="31"/>
      <c r="U1898" s="31"/>
      <c r="V1898" s="31"/>
      <c r="W1898" s="31"/>
      <c r="X1898" s="31"/>
      <c r="Y1898" s="31"/>
      <c r="Z1898" s="31"/>
      <c r="AA1898" s="31"/>
      <c r="AB1898" s="31"/>
      <c r="AC1898" s="31"/>
      <c r="AD1898" s="31"/>
      <c r="AE1898" s="31"/>
      <c r="AF1898" s="31"/>
      <c r="AG1898" s="31"/>
      <c r="AH1898" s="31"/>
      <c r="AI1898" s="31"/>
    </row>
    <row r="1899" spans="1:35">
      <c r="A1899" s="31"/>
      <c r="B1899" s="31"/>
      <c r="C1899" s="31"/>
      <c r="D1899" s="31"/>
      <c r="E1899" s="31"/>
      <c r="F1899" s="31"/>
      <c r="G1899" s="31"/>
      <c r="H1899" s="31"/>
      <c r="I1899" s="97"/>
      <c r="J1899" s="31"/>
      <c r="K1899" s="31"/>
      <c r="L1899" s="31"/>
      <c r="M1899" s="31"/>
      <c r="N1899" s="31"/>
      <c r="O1899" s="31"/>
      <c r="P1899" s="31"/>
      <c r="Q1899" s="31"/>
      <c r="S1899" s="31"/>
      <c r="T1899" s="31"/>
      <c r="U1899" s="31"/>
      <c r="V1899" s="31"/>
      <c r="W1899" s="31"/>
      <c r="X1899" s="31"/>
      <c r="Y1899" s="31"/>
      <c r="Z1899" s="31"/>
      <c r="AA1899" s="31"/>
      <c r="AB1899" s="31"/>
      <c r="AC1899" s="31"/>
      <c r="AD1899" s="31"/>
      <c r="AE1899" s="31"/>
      <c r="AF1899" s="31"/>
      <c r="AG1899" s="31"/>
      <c r="AH1899" s="31"/>
      <c r="AI1899" s="31"/>
    </row>
    <row r="1900" spans="1:35">
      <c r="A1900" s="31"/>
      <c r="B1900" s="31"/>
      <c r="C1900" s="31"/>
      <c r="D1900" s="31"/>
      <c r="E1900" s="31"/>
      <c r="F1900" s="31"/>
      <c r="G1900" s="31"/>
      <c r="H1900" s="31"/>
      <c r="I1900" s="97"/>
      <c r="J1900" s="31"/>
      <c r="K1900" s="31"/>
      <c r="L1900" s="31"/>
      <c r="M1900" s="31"/>
      <c r="N1900" s="31"/>
      <c r="O1900" s="31"/>
      <c r="P1900" s="31"/>
      <c r="Q1900" s="31"/>
      <c r="S1900" s="31"/>
      <c r="T1900" s="31"/>
      <c r="U1900" s="31"/>
      <c r="V1900" s="31"/>
      <c r="W1900" s="31"/>
      <c r="X1900" s="31"/>
      <c r="Y1900" s="31"/>
      <c r="Z1900" s="31"/>
      <c r="AA1900" s="31"/>
      <c r="AB1900" s="31"/>
      <c r="AC1900" s="31"/>
      <c r="AD1900" s="31"/>
      <c r="AE1900" s="31"/>
      <c r="AF1900" s="31"/>
      <c r="AG1900" s="31"/>
      <c r="AH1900" s="31"/>
      <c r="AI1900" s="31"/>
    </row>
    <row r="1901" spans="1:35">
      <c r="A1901" s="31"/>
      <c r="B1901" s="31"/>
      <c r="C1901" s="31"/>
      <c r="D1901" s="31"/>
      <c r="E1901" s="31"/>
      <c r="F1901" s="31"/>
      <c r="G1901" s="31"/>
      <c r="H1901" s="31"/>
      <c r="I1901" s="97"/>
      <c r="J1901" s="31"/>
      <c r="K1901" s="31"/>
      <c r="L1901" s="31"/>
      <c r="M1901" s="31"/>
      <c r="N1901" s="31"/>
      <c r="O1901" s="31"/>
      <c r="P1901" s="31"/>
      <c r="Q1901" s="31"/>
      <c r="S1901" s="31"/>
      <c r="T1901" s="31"/>
      <c r="U1901" s="31"/>
      <c r="V1901" s="31"/>
      <c r="W1901" s="31"/>
      <c r="X1901" s="31"/>
      <c r="Y1901" s="31"/>
      <c r="Z1901" s="31"/>
      <c r="AA1901" s="31"/>
      <c r="AB1901" s="31"/>
      <c r="AC1901" s="31"/>
      <c r="AD1901" s="31"/>
      <c r="AE1901" s="31"/>
      <c r="AF1901" s="31"/>
      <c r="AG1901" s="31"/>
      <c r="AH1901" s="31"/>
      <c r="AI1901" s="31"/>
    </row>
    <row r="1902" spans="1:35">
      <c r="B1902" s="31"/>
      <c r="C1902" s="31"/>
      <c r="D1902" s="31"/>
    </row>
  </sheetData>
  <phoneticPr fontId="0" type="noConversion"/>
  <dataValidations count="1">
    <dataValidation type="list" allowBlank="1" showInputMessage="1" showErrorMessage="1" promptTitle="Clips" sqref="AA18:AA19 AA53:AA54 AA88:AA89 AA123:AA124 AG20:AG21 AG55:AG56 AG90:AG91 AG125:AG126">
      <formula1>"oui,non"</formula1>
    </dataValidation>
  </dataValidations>
  <pageMargins left="0.78740157480314965" right="0.78740157480314965" top="0.98425196850393704" bottom="0.98425196850393704" header="0.51181102362204722" footer="0.51181102362204722"/>
  <pageSetup paperSize="5" scale="110" orientation="portrait" r:id="rId1"/>
  <headerFooter alignWithMargins="0"/>
  <rowBreaks count="3" manualBreakCount="3">
    <brk id="40" max="65535" man="1"/>
    <brk id="76" max="65535" man="1"/>
    <brk id="147" max="65535"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dimension ref="A2:IV168"/>
  <sheetViews>
    <sheetView workbookViewId="0">
      <selection activeCell="D10" sqref="D10"/>
    </sheetView>
  </sheetViews>
  <sheetFormatPr baseColWidth="10" defaultRowHeight="12.75"/>
  <cols>
    <col min="1" max="1" width="23.85546875" style="426" customWidth="1"/>
    <col min="2" max="2" width="15.140625" style="426" customWidth="1"/>
    <col min="3" max="3" width="19.7109375" style="426" customWidth="1"/>
    <col min="4" max="4" width="14.140625" style="426" customWidth="1"/>
    <col min="5" max="5" width="12.5703125" style="426" customWidth="1"/>
    <col min="6" max="6" width="13.7109375" style="426" customWidth="1"/>
    <col min="7" max="8" width="13.42578125" style="426" customWidth="1"/>
    <col min="9" max="9" width="11.5703125" style="426" customWidth="1"/>
    <col min="10" max="10" width="12.28515625" style="426" customWidth="1"/>
    <col min="11" max="14" width="11.42578125" style="426"/>
    <col min="15" max="15" width="11.5703125" style="426" customWidth="1"/>
    <col min="16" max="16384" width="11.42578125" style="426"/>
  </cols>
  <sheetData>
    <row r="2" spans="1:11" ht="15.75">
      <c r="C2" s="39" t="s">
        <v>303</v>
      </c>
    </row>
    <row r="3" spans="1:11" ht="15.75">
      <c r="A3" s="26"/>
      <c r="C3" s="39"/>
      <c r="J3" s="22"/>
    </row>
    <row r="4" spans="1:11" ht="15.75">
      <c r="A4" s="26"/>
      <c r="B4" s="22"/>
      <c r="C4" s="39"/>
      <c r="D4" s="433"/>
      <c r="E4" s="433"/>
      <c r="F4" s="433"/>
    </row>
    <row r="5" spans="1:11">
      <c r="A5" s="22" t="s">
        <v>192</v>
      </c>
      <c r="D5" s="468"/>
      <c r="E5" s="433"/>
      <c r="F5" s="433"/>
      <c r="J5" s="22"/>
    </row>
    <row r="6" spans="1:11">
      <c r="A6" s="22"/>
      <c r="D6" s="468"/>
      <c r="E6" s="433"/>
      <c r="F6" s="433"/>
      <c r="J6" s="22"/>
    </row>
    <row r="7" spans="1:11">
      <c r="A7" s="426" t="s">
        <v>304</v>
      </c>
      <c r="B7" s="426" t="s">
        <v>305</v>
      </c>
      <c r="C7" s="269">
        <v>21.3</v>
      </c>
      <c r="D7" s="433"/>
      <c r="E7" s="433"/>
      <c r="F7" s="433"/>
      <c r="J7" s="22"/>
    </row>
    <row r="8" spans="1:11">
      <c r="A8" s="433" t="s">
        <v>460</v>
      </c>
      <c r="B8" s="426" t="s">
        <v>454</v>
      </c>
      <c r="C8" s="269">
        <v>93.42</v>
      </c>
      <c r="J8" s="22"/>
    </row>
    <row r="9" spans="1:11">
      <c r="A9" s="433" t="s">
        <v>458</v>
      </c>
      <c r="B9" s="433" t="s">
        <v>305</v>
      </c>
      <c r="C9" s="269">
        <v>6.87</v>
      </c>
      <c r="J9" s="22"/>
    </row>
    <row r="10" spans="1:11">
      <c r="A10" s="433" t="s">
        <v>306</v>
      </c>
      <c r="B10" s="433" t="s">
        <v>305</v>
      </c>
      <c r="C10" s="269">
        <v>296.29000000000002</v>
      </c>
      <c r="D10" s="26"/>
      <c r="J10" s="22"/>
    </row>
    <row r="11" spans="1:11">
      <c r="A11" s="433" t="s">
        <v>307</v>
      </c>
      <c r="B11" s="535" t="s">
        <v>308</v>
      </c>
      <c r="C11" s="269">
        <v>23.74</v>
      </c>
      <c r="J11" s="22"/>
    </row>
    <row r="12" spans="1:11">
      <c r="A12" s="473" t="s">
        <v>462</v>
      </c>
      <c r="B12" s="426" t="s">
        <v>454</v>
      </c>
      <c r="C12" s="269">
        <v>72.3</v>
      </c>
      <c r="J12" s="22"/>
    </row>
    <row r="13" spans="1:11">
      <c r="A13" s="433" t="s">
        <v>309</v>
      </c>
      <c r="B13" s="426" t="s">
        <v>308</v>
      </c>
      <c r="C13" s="269">
        <v>2.85</v>
      </c>
      <c r="J13" s="22"/>
    </row>
    <row r="14" spans="1:11" ht="12.75" customHeight="1">
      <c r="A14" s="474" t="s">
        <v>310</v>
      </c>
      <c r="B14" s="426" t="s">
        <v>308</v>
      </c>
      <c r="C14" s="269">
        <v>17.66</v>
      </c>
    </row>
    <row r="15" spans="1:11" ht="14.25" customHeight="1">
      <c r="A15" s="433" t="s">
        <v>459</v>
      </c>
      <c r="B15" s="426" t="s">
        <v>305</v>
      </c>
      <c r="C15" s="123">
        <v>44.01</v>
      </c>
      <c r="E15" s="62"/>
      <c r="F15" s="433"/>
      <c r="G15" s="349"/>
      <c r="H15" s="433"/>
      <c r="I15" s="433"/>
      <c r="J15" s="62"/>
      <c r="K15" s="433"/>
    </row>
    <row r="16" spans="1:11">
      <c r="A16" s="433" t="s">
        <v>311</v>
      </c>
      <c r="B16" s="426" t="s">
        <v>305</v>
      </c>
      <c r="C16" s="269">
        <v>238.33</v>
      </c>
      <c r="D16" s="26"/>
      <c r="E16" s="433"/>
      <c r="F16" s="433"/>
      <c r="G16" s="433"/>
      <c r="H16" s="433"/>
      <c r="I16" s="433"/>
      <c r="J16" s="62"/>
      <c r="K16" s="433"/>
    </row>
    <row r="17" spans="1:11">
      <c r="A17" s="433" t="s">
        <v>312</v>
      </c>
      <c r="B17" s="426" t="s">
        <v>308</v>
      </c>
      <c r="C17" s="269">
        <f>33/3.78</f>
        <v>8.7301587301587311</v>
      </c>
      <c r="E17" s="433"/>
      <c r="F17" s="433"/>
      <c r="G17" s="185"/>
      <c r="H17" s="185"/>
      <c r="I17" s="185"/>
      <c r="J17" s="62"/>
      <c r="K17" s="433"/>
    </row>
    <row r="18" spans="1:11">
      <c r="A18" s="433" t="s">
        <v>313</v>
      </c>
      <c r="B18" s="426" t="s">
        <v>305</v>
      </c>
      <c r="C18" s="269">
        <v>8.39</v>
      </c>
      <c r="E18" s="433"/>
      <c r="F18" s="433"/>
      <c r="G18" s="104"/>
      <c r="H18" s="104"/>
      <c r="I18" s="104"/>
      <c r="J18" s="62"/>
      <c r="K18" s="433"/>
    </row>
    <row r="19" spans="1:11">
      <c r="A19" s="433" t="s">
        <v>455</v>
      </c>
      <c r="B19" s="426" t="s">
        <v>305</v>
      </c>
      <c r="C19" s="123">
        <v>868.27</v>
      </c>
      <c r="E19" s="433"/>
      <c r="F19" s="433"/>
      <c r="G19" s="104"/>
      <c r="H19" s="104"/>
      <c r="I19" s="104"/>
      <c r="J19" s="62"/>
      <c r="K19" s="433"/>
    </row>
    <row r="20" spans="1:11">
      <c r="A20" s="433" t="s">
        <v>314</v>
      </c>
      <c r="B20" s="426" t="s">
        <v>305</v>
      </c>
      <c r="C20" s="269">
        <v>5.95</v>
      </c>
      <c r="E20" s="433"/>
      <c r="F20" s="433"/>
      <c r="G20" s="433"/>
      <c r="H20" s="433"/>
      <c r="I20" s="433"/>
      <c r="J20" s="62"/>
      <c r="K20" s="433"/>
    </row>
    <row r="21" spans="1:11">
      <c r="A21" s="433" t="s">
        <v>456</v>
      </c>
      <c r="B21" s="426" t="s">
        <v>454</v>
      </c>
      <c r="C21" s="269">
        <v>75.680000000000007</v>
      </c>
      <c r="D21" s="26"/>
      <c r="E21" s="433"/>
      <c r="F21" s="433"/>
      <c r="G21" s="350"/>
      <c r="H21" s="350"/>
      <c r="I21" s="350"/>
      <c r="J21" s="62"/>
      <c r="K21" s="433"/>
    </row>
    <row r="22" spans="1:11" ht="12.75" customHeight="1">
      <c r="A22" s="433" t="s">
        <v>461</v>
      </c>
      <c r="B22" s="426" t="s">
        <v>305</v>
      </c>
      <c r="C22" s="269">
        <v>452.86</v>
      </c>
      <c r="D22" s="26"/>
      <c r="E22" s="104"/>
      <c r="F22" s="104"/>
      <c r="G22" s="104"/>
      <c r="H22" s="104"/>
      <c r="I22" s="104"/>
      <c r="J22" s="62"/>
      <c r="K22" s="433"/>
    </row>
    <row r="23" spans="1:11" ht="13.5" customHeight="1">
      <c r="A23" s="433" t="s">
        <v>463</v>
      </c>
      <c r="B23" s="426" t="s">
        <v>305</v>
      </c>
      <c r="C23" s="269">
        <v>1087.8399999999999</v>
      </c>
      <c r="D23" s="26"/>
      <c r="E23" s="433"/>
      <c r="F23" s="433"/>
      <c r="G23" s="446"/>
      <c r="H23" s="446"/>
      <c r="I23" s="446"/>
      <c r="J23" s="433"/>
      <c r="K23" s="433"/>
    </row>
    <row r="24" spans="1:11" ht="13.5" customHeight="1">
      <c r="C24" s="444" t="s">
        <v>464</v>
      </c>
      <c r="D24" s="26"/>
      <c r="E24" s="433"/>
      <c r="F24" s="433"/>
      <c r="G24" s="446"/>
      <c r="H24" s="446"/>
      <c r="I24" s="446"/>
      <c r="J24" s="433"/>
      <c r="K24" s="433"/>
    </row>
    <row r="25" spans="1:11" ht="13.5" customHeight="1">
      <c r="C25" s="39"/>
      <c r="D25" s="26"/>
      <c r="E25" s="433"/>
      <c r="F25" s="433"/>
      <c r="G25" s="446"/>
      <c r="H25" s="446"/>
      <c r="I25" s="446"/>
      <c r="J25" s="433"/>
      <c r="K25" s="433"/>
    </row>
    <row r="26" spans="1:11">
      <c r="A26" s="246" t="s">
        <v>315</v>
      </c>
      <c r="B26" s="192"/>
      <c r="C26" s="192"/>
      <c r="D26" s="192"/>
      <c r="E26" s="192"/>
      <c r="F26" s="192"/>
      <c r="G26" s="192"/>
      <c r="J26" s="22"/>
    </row>
    <row r="28" spans="1:11">
      <c r="A28" s="129" t="s">
        <v>316</v>
      </c>
      <c r="B28" s="129" t="s">
        <v>317</v>
      </c>
      <c r="C28" s="129" t="s">
        <v>192</v>
      </c>
      <c r="D28" s="129" t="s">
        <v>218</v>
      </c>
      <c r="E28" s="129" t="s">
        <v>221</v>
      </c>
      <c r="F28" s="129" t="s">
        <v>220</v>
      </c>
      <c r="G28" s="129" t="s">
        <v>257</v>
      </c>
    </row>
    <row r="29" spans="1:11">
      <c r="A29" s="129"/>
      <c r="B29" s="129" t="s">
        <v>318</v>
      </c>
      <c r="C29" s="129"/>
      <c r="D29" s="129" t="s">
        <v>219</v>
      </c>
      <c r="E29" s="129"/>
      <c r="F29" s="129"/>
      <c r="G29" s="129"/>
    </row>
    <row r="31" spans="1:11">
      <c r="B31" s="26"/>
      <c r="C31" s="26"/>
      <c r="D31" s="133"/>
      <c r="E31" s="447"/>
      <c r="F31" s="448"/>
      <c r="G31" s="448"/>
    </row>
    <row r="32" spans="1:11">
      <c r="A32" s="426" t="s">
        <v>319</v>
      </c>
      <c r="B32" s="426" t="s">
        <v>320</v>
      </c>
      <c r="C32" s="426" t="str">
        <f>A9</f>
        <v>Dithane DG75</v>
      </c>
      <c r="D32" s="133">
        <v>1</v>
      </c>
      <c r="E32" s="301">
        <v>3</v>
      </c>
      <c r="F32" s="448">
        <f>C9</f>
        <v>6.87</v>
      </c>
      <c r="G32" s="448">
        <f t="shared" ref="G32:G38" si="0">(E32*F32)*D32</f>
        <v>20.61</v>
      </c>
    </row>
    <row r="33" spans="1:16">
      <c r="A33" s="426" t="s">
        <v>321</v>
      </c>
      <c r="B33" s="426" t="s">
        <v>322</v>
      </c>
      <c r="C33" s="433" t="str">
        <f>A16</f>
        <v xml:space="preserve">Nova 40W </v>
      </c>
      <c r="D33" s="133">
        <v>1</v>
      </c>
      <c r="E33" s="303">
        <v>0.34</v>
      </c>
      <c r="F33" s="448">
        <f>C16</f>
        <v>238.33</v>
      </c>
      <c r="G33" s="448">
        <f t="shared" si="0"/>
        <v>81.032200000000003</v>
      </c>
    </row>
    <row r="34" spans="1:16">
      <c r="B34" s="426" t="s">
        <v>320</v>
      </c>
      <c r="C34" s="433" t="str">
        <f>A9</f>
        <v>Dithane DG75</v>
      </c>
      <c r="D34" s="133">
        <v>1</v>
      </c>
      <c r="E34" s="301">
        <v>3</v>
      </c>
      <c r="F34" s="445">
        <f>C9</f>
        <v>6.87</v>
      </c>
      <c r="G34" s="448">
        <f t="shared" si="0"/>
        <v>20.61</v>
      </c>
    </row>
    <row r="35" spans="1:16">
      <c r="A35" s="426" t="s">
        <v>323</v>
      </c>
      <c r="B35" s="426" t="s">
        <v>320</v>
      </c>
      <c r="C35" s="433" t="str">
        <f>A9</f>
        <v>Dithane DG75</v>
      </c>
      <c r="D35" s="133">
        <v>1</v>
      </c>
      <c r="E35" s="463">
        <v>3</v>
      </c>
      <c r="F35" s="452">
        <f>C9</f>
        <v>6.87</v>
      </c>
      <c r="G35" s="448">
        <f t="shared" si="0"/>
        <v>20.61</v>
      </c>
    </row>
    <row r="36" spans="1:16">
      <c r="A36" s="426" t="s">
        <v>324</v>
      </c>
      <c r="B36" s="426" t="s">
        <v>320</v>
      </c>
      <c r="C36" s="433" t="str">
        <f>A18</f>
        <v xml:space="preserve">Polyram DF </v>
      </c>
      <c r="D36" s="133">
        <v>2</v>
      </c>
      <c r="E36" s="301">
        <v>4</v>
      </c>
      <c r="F36" s="448">
        <f>C18</f>
        <v>8.39</v>
      </c>
      <c r="G36" s="448">
        <f t="shared" si="0"/>
        <v>67.12</v>
      </c>
    </row>
    <row r="37" spans="1:16">
      <c r="B37" s="426" t="s">
        <v>322</v>
      </c>
      <c r="C37" s="433" t="str">
        <f>A16</f>
        <v xml:space="preserve">Nova 40W </v>
      </c>
      <c r="D37" s="133">
        <v>1</v>
      </c>
      <c r="E37" s="303">
        <v>0.34</v>
      </c>
      <c r="F37" s="448">
        <f>C16</f>
        <v>238.33</v>
      </c>
      <c r="G37" s="448">
        <f t="shared" si="0"/>
        <v>81.032200000000003</v>
      </c>
    </row>
    <row r="38" spans="1:16">
      <c r="A38" s="426" t="s">
        <v>325</v>
      </c>
      <c r="B38" s="426" t="s">
        <v>326</v>
      </c>
      <c r="C38" s="433" t="str">
        <f>A21</f>
        <v>Admire 240F</v>
      </c>
      <c r="D38" s="133">
        <v>1</v>
      </c>
      <c r="E38" s="301">
        <v>0.38</v>
      </c>
      <c r="F38" s="448">
        <f>C21</f>
        <v>75.680000000000007</v>
      </c>
      <c r="G38" s="448">
        <f t="shared" si="0"/>
        <v>28.758400000000002</v>
      </c>
    </row>
    <row r="39" spans="1:16">
      <c r="B39" s="426" t="s">
        <v>327</v>
      </c>
      <c r="D39" s="133"/>
      <c r="E39" s="301"/>
      <c r="F39" s="448"/>
      <c r="G39" s="448"/>
    </row>
    <row r="40" spans="1:16">
      <c r="A40" s="426" t="s">
        <v>328</v>
      </c>
      <c r="B40" s="426" t="s">
        <v>329</v>
      </c>
      <c r="C40" s="426" t="str">
        <f>A20</f>
        <v xml:space="preserve">Ramik brown </v>
      </c>
      <c r="D40" s="427">
        <v>1</v>
      </c>
      <c r="E40" s="301">
        <v>10</v>
      </c>
      <c r="F40" s="448">
        <f>C20</f>
        <v>5.95</v>
      </c>
      <c r="G40" s="448">
        <f>(E40*F40)*D40</f>
        <v>59.5</v>
      </c>
      <c r="H40" s="26"/>
    </row>
    <row r="41" spans="1:16">
      <c r="C41" s="426" t="str">
        <f>A17</f>
        <v>Peinture Ropellent (55arb/L)</v>
      </c>
      <c r="D41" s="133"/>
      <c r="E41" s="301"/>
      <c r="F41" s="445"/>
      <c r="G41" s="448"/>
      <c r="I41" s="449"/>
      <c r="M41" s="450"/>
    </row>
    <row r="42" spans="1:16">
      <c r="B42" s="426" t="s">
        <v>330</v>
      </c>
      <c r="C42" s="451">
        <f>[1]Rendement!$C$7</f>
        <v>2941.1764705882356</v>
      </c>
      <c r="D42" s="133">
        <v>1</v>
      </c>
      <c r="E42" s="301">
        <f>C42/55</f>
        <v>53.475935828877013</v>
      </c>
      <c r="F42" s="448">
        <f>C$17</f>
        <v>8.7301587301587311</v>
      </c>
      <c r="G42" s="448">
        <f>(E42*F42)*D42</f>
        <v>466.85340802987872</v>
      </c>
      <c r="H42" s="210"/>
      <c r="P42" s="108"/>
    </row>
    <row r="43" spans="1:16">
      <c r="C43" s="451">
        <f>[1]Rendement!$G$7</f>
        <v>1461.988304093567</v>
      </c>
      <c r="D43" s="133">
        <v>1</v>
      </c>
      <c r="E43" s="301">
        <f>C43/55</f>
        <v>26.581605528973945</v>
      </c>
      <c r="F43" s="448">
        <f>C$17</f>
        <v>8.7301587301587311</v>
      </c>
      <c r="G43" s="448">
        <f>(E43*F43)*D43</f>
        <v>232.06163557040747</v>
      </c>
    </row>
    <row r="44" spans="1:16">
      <c r="C44" s="451">
        <f>[1]Rendement!$K$7</f>
        <v>606.06060606060612</v>
      </c>
      <c r="D44" s="133">
        <v>1</v>
      </c>
      <c r="E44" s="301">
        <f>C44/55</f>
        <v>11.019283746556475</v>
      </c>
      <c r="F44" s="448">
        <f>C$17</f>
        <v>8.7301587301587311</v>
      </c>
      <c r="G44" s="448">
        <f>(E44*F44)*D44</f>
        <v>96.200096200096226</v>
      </c>
    </row>
    <row r="45" spans="1:16">
      <c r="C45" s="451"/>
      <c r="D45" s="133"/>
      <c r="E45" s="301"/>
      <c r="F45" s="448"/>
      <c r="G45" s="448"/>
    </row>
    <row r="46" spans="1:16">
      <c r="B46" s="426" t="s">
        <v>331</v>
      </c>
      <c r="C46" s="426" t="str">
        <f>A11</f>
        <v xml:space="preserve">Gramoxone 200SN </v>
      </c>
      <c r="D46" s="133">
        <v>4</v>
      </c>
      <c r="E46" s="301">
        <v>5.5</v>
      </c>
      <c r="F46" s="445">
        <f>C$11</f>
        <v>23.74</v>
      </c>
      <c r="G46" s="448">
        <f>(E46*F46)*D46</f>
        <v>522.28</v>
      </c>
    </row>
    <row r="47" spans="1:16">
      <c r="D47" s="133"/>
      <c r="E47" s="301"/>
      <c r="F47" s="445"/>
      <c r="G47" s="448"/>
    </row>
    <row r="48" spans="1:16">
      <c r="G48" s="452"/>
    </row>
    <row r="49" spans="1:8">
      <c r="D49" s="129" t="s">
        <v>218</v>
      </c>
    </row>
    <row r="50" spans="1:8">
      <c r="A50" s="22" t="s">
        <v>332</v>
      </c>
      <c r="B50" s="22" t="s">
        <v>49</v>
      </c>
      <c r="D50" s="129" t="s">
        <v>219</v>
      </c>
      <c r="E50" s="110">
        <f>[1]Rendement!C7</f>
        <v>2941.1764705882356</v>
      </c>
      <c r="F50" s="110">
        <f>[1]Rendement!G7</f>
        <v>1461.988304093567</v>
      </c>
      <c r="G50" s="110">
        <f>[1]Rendement!K7</f>
        <v>606.06060606060612</v>
      </c>
    </row>
    <row r="52" spans="1:8">
      <c r="B52" s="426" t="s">
        <v>333</v>
      </c>
      <c r="D52" s="453">
        <f>(D33+D32+D35+D37+D36)</f>
        <v>6</v>
      </c>
      <c r="E52" s="454">
        <f>(G33+G32+G37+G36)</f>
        <v>249.7944</v>
      </c>
      <c r="F52" s="454">
        <f>(G33+G32+G37+G36)</f>
        <v>249.7944</v>
      </c>
      <c r="G52" s="454">
        <f>(G33+G32+G37+G36)</f>
        <v>249.7944</v>
      </c>
    </row>
    <row r="53" spans="1:8">
      <c r="B53" s="426" t="s">
        <v>334</v>
      </c>
      <c r="D53" s="453">
        <f>(D38)</f>
        <v>1</v>
      </c>
      <c r="E53" s="454">
        <f>(G38)</f>
        <v>28.758400000000002</v>
      </c>
      <c r="F53" s="454">
        <f>(G38)</f>
        <v>28.758400000000002</v>
      </c>
      <c r="G53" s="454">
        <f>(G38)</f>
        <v>28.758400000000002</v>
      </c>
    </row>
    <row r="54" spans="1:8">
      <c r="B54" s="426" t="s">
        <v>335</v>
      </c>
      <c r="D54" s="453">
        <v>0</v>
      </c>
      <c r="E54" s="454">
        <v>0</v>
      </c>
      <c r="F54" s="454">
        <v>0</v>
      </c>
      <c r="G54" s="454">
        <v>0</v>
      </c>
      <c r="H54" s="433"/>
    </row>
    <row r="55" spans="1:8">
      <c r="B55" s="426" t="s">
        <v>336</v>
      </c>
      <c r="D55" s="453">
        <f>(D40)</f>
        <v>1</v>
      </c>
      <c r="E55" s="454">
        <f>(G40)</f>
        <v>59.5</v>
      </c>
      <c r="F55" s="454">
        <f>(G40)</f>
        <v>59.5</v>
      </c>
      <c r="G55" s="454">
        <f>(G40)</f>
        <v>59.5</v>
      </c>
    </row>
    <row r="56" spans="1:8">
      <c r="B56" s="426" t="s">
        <v>337</v>
      </c>
      <c r="D56" s="453">
        <f>(D42)</f>
        <v>1</v>
      </c>
      <c r="E56" s="454">
        <f>G42</f>
        <v>466.85340802987872</v>
      </c>
      <c r="F56" s="454">
        <f>G43</f>
        <v>232.06163557040747</v>
      </c>
      <c r="G56" s="454">
        <f>G44</f>
        <v>96.200096200096226</v>
      </c>
    </row>
    <row r="57" spans="1:8">
      <c r="B57" s="426" t="s">
        <v>338</v>
      </c>
      <c r="D57" s="455">
        <f>D46</f>
        <v>4</v>
      </c>
      <c r="E57" s="456">
        <f>$G46*C135</f>
        <v>230.41764705882355</v>
      </c>
      <c r="F57" s="456">
        <f>$G46*D135</f>
        <v>232.12444444444441</v>
      </c>
      <c r="G57" s="456">
        <f>$G46*E135</f>
        <v>189.92</v>
      </c>
    </row>
    <row r="58" spans="1:8">
      <c r="D58" s="455"/>
      <c r="E58" s="457" t="s">
        <v>255</v>
      </c>
      <c r="F58" s="457" t="s">
        <v>255</v>
      </c>
      <c r="G58" s="457" t="s">
        <v>255</v>
      </c>
    </row>
    <row r="59" spans="1:8">
      <c r="C59" s="22" t="s">
        <v>339</v>
      </c>
      <c r="D59" s="264"/>
      <c r="E59" s="264">
        <f>SUM(E52:E57)</f>
        <v>1035.3238550887022</v>
      </c>
      <c r="F59" s="264">
        <f>SUM(F52:F57)</f>
        <v>802.23888001485193</v>
      </c>
      <c r="G59" s="264">
        <f>SUM(G52:G57)</f>
        <v>624.17289620009615</v>
      </c>
    </row>
    <row r="60" spans="1:8">
      <c r="C60" s="22"/>
      <c r="D60" s="264"/>
      <c r="E60" s="264"/>
      <c r="F60" s="264"/>
      <c r="G60" s="264"/>
    </row>
    <row r="61" spans="1:8">
      <c r="A61" s="22" t="s">
        <v>340</v>
      </c>
      <c r="C61" s="22"/>
      <c r="D61" s="264"/>
      <c r="E61" s="264"/>
      <c r="F61" s="264"/>
      <c r="G61" s="264"/>
    </row>
    <row r="62" spans="1:8">
      <c r="A62" s="433" t="s">
        <v>341</v>
      </c>
    </row>
    <row r="63" spans="1:8">
      <c r="B63" s="7">
        <f>D57</f>
        <v>4</v>
      </c>
      <c r="C63" s="426" t="s">
        <v>342</v>
      </c>
      <c r="D63" s="125">
        <f>$B63*$B64</f>
        <v>56</v>
      </c>
    </row>
    <row r="64" spans="1:8">
      <c r="B64" s="7">
        <v>14</v>
      </c>
      <c r="C64" s="426" t="s">
        <v>228</v>
      </c>
    </row>
    <row r="65" spans="1:11">
      <c r="A65" s="433" t="s">
        <v>343</v>
      </c>
      <c r="C65" s="445"/>
    </row>
    <row r="66" spans="1:11">
      <c r="B66" s="7">
        <f>SUM(D52:D54)</f>
        <v>7</v>
      </c>
      <c r="C66" s="426" t="s">
        <v>342</v>
      </c>
      <c r="D66" s="125">
        <f>$B66*$B67</f>
        <v>77</v>
      </c>
    </row>
    <row r="67" spans="1:11">
      <c r="B67" s="7">
        <v>11</v>
      </c>
      <c r="C67" s="426" t="s">
        <v>228</v>
      </c>
    </row>
    <row r="68" spans="1:11">
      <c r="E68" s="456"/>
      <c r="F68" s="456"/>
      <c r="G68" s="456"/>
    </row>
    <row r="69" spans="1:11">
      <c r="B69" s="22"/>
      <c r="C69" s="22"/>
      <c r="D69" s="22"/>
      <c r="E69" s="106"/>
      <c r="F69" s="106"/>
      <c r="G69" s="106"/>
    </row>
    <row r="73" spans="1:11">
      <c r="A73" s="246" t="s">
        <v>344</v>
      </c>
      <c r="B73" s="192"/>
      <c r="C73" s="192"/>
      <c r="D73" s="192"/>
      <c r="E73" s="192"/>
      <c r="F73" s="192"/>
      <c r="G73" s="192"/>
    </row>
    <row r="74" spans="1:11" s="22" customFormat="1">
      <c r="F74" s="140"/>
      <c r="K74" s="129"/>
    </row>
    <row r="75" spans="1:11">
      <c r="A75" s="129" t="s">
        <v>316</v>
      </c>
      <c r="B75" s="129" t="s">
        <v>317</v>
      </c>
      <c r="C75" s="129" t="s">
        <v>192</v>
      </c>
      <c r="D75" s="129" t="s">
        <v>218</v>
      </c>
      <c r="E75" s="129" t="s">
        <v>220</v>
      </c>
      <c r="F75" s="129" t="s">
        <v>466</v>
      </c>
      <c r="G75" s="129" t="s">
        <v>257</v>
      </c>
      <c r="H75" s="129"/>
      <c r="I75" s="129"/>
      <c r="J75" s="129"/>
      <c r="K75" s="129"/>
    </row>
    <row r="76" spans="1:11">
      <c r="A76" s="129"/>
      <c r="B76" s="129" t="s">
        <v>318</v>
      </c>
      <c r="C76" s="129" t="s">
        <v>345</v>
      </c>
      <c r="D76" s="129" t="s">
        <v>219</v>
      </c>
      <c r="E76" s="458"/>
      <c r="F76" s="129" t="s">
        <v>465</v>
      </c>
      <c r="G76" s="458"/>
      <c r="H76" s="458"/>
      <c r="I76" s="458"/>
      <c r="J76" s="458"/>
    </row>
    <row r="79" spans="1:11">
      <c r="A79" s="426" t="s">
        <v>346</v>
      </c>
      <c r="B79" s="426" t="s">
        <v>320</v>
      </c>
      <c r="C79" s="426" t="str">
        <f>A9</f>
        <v>Dithane DG75</v>
      </c>
      <c r="D79" s="133">
        <v>1</v>
      </c>
      <c r="E79" s="448">
        <f>C9</f>
        <v>6.87</v>
      </c>
      <c r="F79" s="301">
        <v>4.5</v>
      </c>
      <c r="G79" s="448">
        <f>(F79*$E79)*D79</f>
        <v>30.914999999999999</v>
      </c>
      <c r="H79" s="301"/>
      <c r="I79" s="448"/>
      <c r="J79" s="301"/>
      <c r="K79" s="448"/>
    </row>
    <row r="80" spans="1:11">
      <c r="A80" s="26"/>
      <c r="B80" s="426" t="s">
        <v>347</v>
      </c>
      <c r="C80" s="426" t="str">
        <f>A13</f>
        <v xml:space="preserve">Huile supérieure 70S </v>
      </c>
      <c r="D80" s="133">
        <v>1</v>
      </c>
      <c r="E80" s="445">
        <f>C13</f>
        <v>2.85</v>
      </c>
      <c r="F80" s="302">
        <v>60</v>
      </c>
      <c r="G80" s="448">
        <f>(F80*$E80)*D80</f>
        <v>171</v>
      </c>
      <c r="H80" s="301"/>
      <c r="I80" s="448"/>
      <c r="J80" s="301"/>
      <c r="K80" s="448"/>
    </row>
    <row r="81" spans="1:12">
      <c r="A81" s="426" t="s">
        <v>319</v>
      </c>
      <c r="B81" s="426" t="s">
        <v>320</v>
      </c>
      <c r="C81" s="426" t="str">
        <f>A9</f>
        <v>Dithane DG75</v>
      </c>
      <c r="D81" s="133">
        <v>1</v>
      </c>
      <c r="E81" s="448">
        <f>C9</f>
        <v>6.87</v>
      </c>
      <c r="F81" s="301">
        <v>4.5</v>
      </c>
      <c r="G81" s="448">
        <f>(F81*$E81)*D81</f>
        <v>30.914999999999999</v>
      </c>
      <c r="H81" s="301"/>
      <c r="I81" s="448"/>
      <c r="J81" s="301"/>
      <c r="K81" s="448"/>
    </row>
    <row r="82" spans="1:12">
      <c r="A82" s="426" t="s">
        <v>321</v>
      </c>
      <c r="B82" s="426" t="s">
        <v>348</v>
      </c>
      <c r="C82" s="433" t="str">
        <f>A8</f>
        <v>Decis 5 EC</v>
      </c>
      <c r="D82" s="133">
        <v>1</v>
      </c>
      <c r="E82" s="448">
        <f>C8</f>
        <v>93.42</v>
      </c>
      <c r="F82" s="301">
        <v>0.4</v>
      </c>
      <c r="G82" s="448">
        <f>(F82*$E82)*D82</f>
        <v>37.368000000000002</v>
      </c>
      <c r="H82" s="301"/>
      <c r="I82" s="448"/>
      <c r="J82" s="301"/>
      <c r="K82" s="448"/>
    </row>
    <row r="83" spans="1:12">
      <c r="B83" s="426" t="s">
        <v>349</v>
      </c>
      <c r="D83" s="7"/>
      <c r="E83" s="445"/>
      <c r="F83" s="302"/>
      <c r="G83" s="448"/>
      <c r="H83" s="302"/>
      <c r="I83" s="448"/>
      <c r="J83" s="302"/>
      <c r="K83" s="448"/>
    </row>
    <row r="84" spans="1:12">
      <c r="B84" s="426" t="s">
        <v>320</v>
      </c>
      <c r="C84" s="426" t="str">
        <f>A9</f>
        <v>Dithane DG75</v>
      </c>
      <c r="D84" s="133">
        <v>1</v>
      </c>
      <c r="E84" s="448">
        <f>C9</f>
        <v>6.87</v>
      </c>
      <c r="F84" s="301">
        <v>4.5</v>
      </c>
      <c r="G84" s="448">
        <f t="shared" ref="G84:G89" si="1">(F84*$E84)*D84</f>
        <v>30.914999999999999</v>
      </c>
      <c r="H84" s="301"/>
      <c r="I84" s="448"/>
      <c r="J84" s="301"/>
      <c r="K84" s="448"/>
    </row>
    <row r="85" spans="1:12">
      <c r="A85" s="426" t="s">
        <v>350</v>
      </c>
      <c r="B85" s="426" t="s">
        <v>322</v>
      </c>
      <c r="C85" s="426" t="str">
        <f>A16</f>
        <v xml:space="preserve">Nova 40W </v>
      </c>
      <c r="D85" s="133">
        <v>1</v>
      </c>
      <c r="E85" s="445">
        <f>C16</f>
        <v>238.33</v>
      </c>
      <c r="F85" s="305">
        <v>0.34</v>
      </c>
      <c r="G85" s="448">
        <f t="shared" si="1"/>
        <v>81.032200000000003</v>
      </c>
      <c r="H85" s="306"/>
      <c r="I85" s="448"/>
      <c r="J85" s="305"/>
      <c r="K85" s="448"/>
    </row>
    <row r="86" spans="1:12">
      <c r="B86" s="426" t="s">
        <v>331</v>
      </c>
      <c r="C86" s="426" t="str">
        <f>A14</f>
        <v>Ignite 15SN</v>
      </c>
      <c r="D86" s="133">
        <v>1</v>
      </c>
      <c r="E86" s="445">
        <f>C14</f>
        <v>17.66</v>
      </c>
      <c r="F86" s="302">
        <v>5</v>
      </c>
      <c r="G86" s="448">
        <f>(F86*$E86)*D86</f>
        <v>88.3</v>
      </c>
      <c r="H86" s="304"/>
      <c r="I86" s="448"/>
      <c r="J86" s="298"/>
      <c r="K86" s="448"/>
    </row>
    <row r="87" spans="1:12">
      <c r="A87" s="426" t="s">
        <v>351</v>
      </c>
      <c r="B87" s="426" t="s">
        <v>320</v>
      </c>
      <c r="C87" s="426" t="str">
        <f>A18</f>
        <v xml:space="preserve">Polyram DF </v>
      </c>
      <c r="D87" s="133">
        <v>1</v>
      </c>
      <c r="E87" s="448">
        <f>C18</f>
        <v>8.39</v>
      </c>
      <c r="F87" s="297">
        <v>6</v>
      </c>
      <c r="G87" s="448">
        <f t="shared" si="1"/>
        <v>50.34</v>
      </c>
      <c r="H87" s="297"/>
      <c r="I87" s="448"/>
      <c r="J87" s="297"/>
      <c r="K87" s="448"/>
    </row>
    <row r="88" spans="1:12">
      <c r="A88" s="426" t="s">
        <v>323</v>
      </c>
      <c r="B88" s="426" t="s">
        <v>320</v>
      </c>
      <c r="C88" s="426" t="str">
        <f>A18</f>
        <v xml:space="preserve">Polyram DF </v>
      </c>
      <c r="D88" s="133">
        <v>1</v>
      </c>
      <c r="E88" s="448">
        <f>C18</f>
        <v>8.39</v>
      </c>
      <c r="F88" s="297">
        <v>6</v>
      </c>
      <c r="G88" s="448">
        <f t="shared" si="1"/>
        <v>50.34</v>
      </c>
      <c r="H88" s="297"/>
      <c r="I88" s="448"/>
      <c r="J88" s="297"/>
      <c r="K88" s="448"/>
      <c r="L88" s="26"/>
    </row>
    <row r="89" spans="1:12">
      <c r="B89" s="426" t="s">
        <v>352</v>
      </c>
      <c r="C89" s="433" t="str">
        <f>A15</f>
        <v>Imidan 70W</v>
      </c>
      <c r="D89" s="133">
        <v>1</v>
      </c>
      <c r="E89" s="448">
        <f>C15</f>
        <v>44.01</v>
      </c>
      <c r="F89" s="297">
        <v>2.68</v>
      </c>
      <c r="G89" s="448">
        <f t="shared" si="1"/>
        <v>117.9468</v>
      </c>
      <c r="H89" s="301"/>
      <c r="I89" s="448"/>
      <c r="J89" s="301"/>
      <c r="K89" s="448"/>
    </row>
    <row r="90" spans="1:12">
      <c r="A90" s="426" t="s">
        <v>353</v>
      </c>
      <c r="B90" s="426" t="s">
        <v>354</v>
      </c>
      <c r="C90" s="26"/>
      <c r="D90" s="133"/>
      <c r="E90" s="448"/>
      <c r="F90" s="301"/>
      <c r="G90" s="448"/>
      <c r="H90" s="302"/>
      <c r="I90" s="448"/>
      <c r="J90" s="302"/>
      <c r="K90" s="448"/>
    </row>
    <row r="91" spans="1:12">
      <c r="B91" s="426" t="s">
        <v>320</v>
      </c>
      <c r="C91" s="426" t="str">
        <f>A18</f>
        <v xml:space="preserve">Polyram DF </v>
      </c>
      <c r="D91" s="133">
        <v>1</v>
      </c>
      <c r="E91" s="448">
        <f>C18</f>
        <v>8.39</v>
      </c>
      <c r="F91" s="301">
        <v>6</v>
      </c>
      <c r="G91" s="448">
        <f t="shared" ref="G91:G101" si="2">(F91*$E91)*D91</f>
        <v>50.34</v>
      </c>
      <c r="H91" s="301"/>
      <c r="I91" s="448"/>
      <c r="J91" s="301"/>
      <c r="K91" s="448"/>
    </row>
    <row r="92" spans="1:12">
      <c r="A92" s="26"/>
      <c r="B92" s="426" t="s">
        <v>355</v>
      </c>
      <c r="C92" s="426" t="str">
        <f>A10</f>
        <v xml:space="preserve">Fruitone N </v>
      </c>
      <c r="D92" s="133">
        <v>1</v>
      </c>
      <c r="E92" s="448">
        <f>C10</f>
        <v>296.29000000000002</v>
      </c>
      <c r="F92" s="472">
        <v>0.32500000000000001</v>
      </c>
      <c r="G92" s="448">
        <f t="shared" si="2"/>
        <v>96.294250000000005</v>
      </c>
      <c r="H92" s="303"/>
      <c r="I92" s="448"/>
      <c r="J92" s="303"/>
      <c r="K92" s="448"/>
    </row>
    <row r="93" spans="1:12">
      <c r="B93" s="426" t="s">
        <v>331</v>
      </c>
      <c r="C93" s="426" t="str">
        <f>A11</f>
        <v xml:space="preserve">Gramoxone 200SN </v>
      </c>
      <c r="D93" s="133">
        <v>1</v>
      </c>
      <c r="E93" s="448">
        <f>C11</f>
        <v>23.74</v>
      </c>
      <c r="F93" s="301">
        <v>5.5</v>
      </c>
      <c r="G93" s="448">
        <f>(F93*$E93)*D93</f>
        <v>130.57</v>
      </c>
      <c r="H93" s="297"/>
      <c r="I93" s="448"/>
      <c r="J93" s="298"/>
      <c r="K93" s="448"/>
    </row>
    <row r="94" spans="1:12">
      <c r="A94" s="426" t="s">
        <v>324</v>
      </c>
      <c r="B94" s="426" t="s">
        <v>320</v>
      </c>
      <c r="C94" s="426" t="str">
        <f>A7</f>
        <v>Captan supra 80-WDG</v>
      </c>
      <c r="D94" s="133">
        <v>1</v>
      </c>
      <c r="E94" s="448">
        <f>C7</f>
        <v>21.3</v>
      </c>
      <c r="F94" s="301">
        <v>2</v>
      </c>
      <c r="G94" s="448">
        <f t="shared" si="2"/>
        <v>42.6</v>
      </c>
      <c r="H94" s="301"/>
      <c r="I94" s="448"/>
      <c r="J94" s="301"/>
      <c r="K94" s="448"/>
    </row>
    <row r="95" spans="1:12">
      <c r="B95" s="426" t="s">
        <v>467</v>
      </c>
      <c r="C95" s="426" t="str">
        <f>A12</f>
        <v>Rimon 10 EC</v>
      </c>
      <c r="D95" s="133">
        <v>1</v>
      </c>
      <c r="E95" s="448">
        <f>C12</f>
        <v>72.3</v>
      </c>
      <c r="F95" s="301">
        <v>1.2</v>
      </c>
      <c r="G95" s="448">
        <f t="shared" si="2"/>
        <v>86.759999999999991</v>
      </c>
      <c r="H95" s="301"/>
      <c r="I95" s="448"/>
      <c r="J95" s="301"/>
      <c r="K95" s="448"/>
    </row>
    <row r="96" spans="1:12">
      <c r="A96" s="426" t="s">
        <v>325</v>
      </c>
      <c r="B96" s="426" t="s">
        <v>320</v>
      </c>
      <c r="C96" s="426" t="str">
        <f>A7</f>
        <v>Captan supra 80-WDG</v>
      </c>
      <c r="D96" s="133">
        <v>2</v>
      </c>
      <c r="E96" s="448">
        <f>C7</f>
        <v>21.3</v>
      </c>
      <c r="F96" s="301">
        <v>2</v>
      </c>
      <c r="G96" s="448">
        <f t="shared" si="2"/>
        <v>85.2</v>
      </c>
      <c r="H96" s="301"/>
      <c r="I96" s="448"/>
      <c r="J96" s="301"/>
      <c r="K96" s="448"/>
    </row>
    <row r="97" spans="1:11">
      <c r="B97" s="426" t="s">
        <v>356</v>
      </c>
      <c r="C97" s="426" t="str">
        <f>A19</f>
        <v>Nexter 75PM</v>
      </c>
      <c r="D97" s="231">
        <v>0.5</v>
      </c>
      <c r="E97" s="448">
        <f>C19</f>
        <v>868.27</v>
      </c>
      <c r="F97" s="297">
        <v>0.6</v>
      </c>
      <c r="G97" s="448">
        <f t="shared" si="2"/>
        <v>260.48099999999999</v>
      </c>
      <c r="H97" s="297"/>
      <c r="I97" s="448"/>
      <c r="J97" s="297"/>
      <c r="K97" s="448"/>
    </row>
    <row r="98" spans="1:11">
      <c r="B98" s="426" t="s">
        <v>357</v>
      </c>
      <c r="C98" s="426" t="str">
        <f>A15</f>
        <v>Imidan 70W</v>
      </c>
      <c r="D98" s="133">
        <v>1</v>
      </c>
      <c r="E98" s="448">
        <f>C15</f>
        <v>44.01</v>
      </c>
      <c r="F98" s="297">
        <v>3.75</v>
      </c>
      <c r="G98" s="448">
        <f t="shared" si="2"/>
        <v>165.03749999999999</v>
      </c>
      <c r="H98" s="297"/>
      <c r="I98" s="448"/>
      <c r="J98" s="297"/>
      <c r="K98" s="448"/>
    </row>
    <row r="99" spans="1:11">
      <c r="B99" s="426" t="s">
        <v>467</v>
      </c>
      <c r="C99" s="426" t="str">
        <f>A22</f>
        <v xml:space="preserve">Altacor </v>
      </c>
      <c r="D99" s="133">
        <v>1</v>
      </c>
      <c r="E99" s="448">
        <f>C22</f>
        <v>452.86</v>
      </c>
      <c r="F99" s="297">
        <v>0.2</v>
      </c>
      <c r="G99" s="448">
        <f t="shared" si="2"/>
        <v>90.572000000000003</v>
      </c>
      <c r="H99" s="297"/>
      <c r="I99" s="448"/>
      <c r="J99" s="297"/>
      <c r="K99" s="448"/>
    </row>
    <row r="100" spans="1:11">
      <c r="B100" s="426" t="s">
        <v>331</v>
      </c>
      <c r="C100" s="426" t="str">
        <f>A14</f>
        <v>Ignite 15SN</v>
      </c>
      <c r="D100" s="133">
        <v>1</v>
      </c>
      <c r="E100" s="448">
        <f>C14</f>
        <v>17.66</v>
      </c>
      <c r="F100" s="301">
        <v>5</v>
      </c>
      <c r="G100" s="448">
        <f t="shared" si="2"/>
        <v>88.3</v>
      </c>
      <c r="H100" s="297"/>
      <c r="I100" s="448"/>
      <c r="J100" s="298"/>
      <c r="K100" s="448"/>
    </row>
    <row r="101" spans="1:11">
      <c r="A101" s="426" t="s">
        <v>468</v>
      </c>
      <c r="B101" s="426" t="s">
        <v>320</v>
      </c>
      <c r="C101" s="426" t="str">
        <f>A7</f>
        <v>Captan supra 80-WDG</v>
      </c>
      <c r="D101" s="133">
        <v>1</v>
      </c>
      <c r="E101" s="448">
        <f>C7</f>
        <v>21.3</v>
      </c>
      <c r="F101" s="301">
        <v>2</v>
      </c>
      <c r="G101" s="448">
        <f t="shared" si="2"/>
        <v>42.6</v>
      </c>
      <c r="H101" s="297"/>
      <c r="I101" s="448"/>
      <c r="J101" s="298"/>
      <c r="K101" s="448"/>
    </row>
    <row r="102" spans="1:11">
      <c r="A102" s="426" t="s">
        <v>328</v>
      </c>
      <c r="B102" s="426" t="s">
        <v>329</v>
      </c>
      <c r="C102" s="426" t="str">
        <f>A20</f>
        <v xml:space="preserve">Ramik brown </v>
      </c>
      <c r="D102" s="232">
        <v>0.5</v>
      </c>
      <c r="E102" s="448">
        <f>C20</f>
        <v>5.95</v>
      </c>
      <c r="F102" s="301">
        <v>11</v>
      </c>
      <c r="G102" s="448">
        <f>(F102*$E102)*D102</f>
        <v>32.725000000000001</v>
      </c>
      <c r="H102" s="301"/>
      <c r="I102" s="448"/>
      <c r="J102" s="301"/>
      <c r="K102" s="448"/>
    </row>
    <row r="103" spans="1:11">
      <c r="B103" s="426" t="s">
        <v>358</v>
      </c>
      <c r="C103" s="426" t="str">
        <f>A23</f>
        <v>ReTain</v>
      </c>
      <c r="D103" s="232">
        <v>0.33333333333333331</v>
      </c>
      <c r="E103" s="471">
        <f>C23</f>
        <v>1087.8399999999999</v>
      </c>
      <c r="F103" s="301">
        <v>0.83</v>
      </c>
      <c r="G103" s="448">
        <f>(F103*$E103)*D103</f>
        <v>300.96906666666661</v>
      </c>
      <c r="H103" s="209"/>
      <c r="I103" s="448"/>
      <c r="J103" s="209"/>
      <c r="K103" s="448"/>
    </row>
    <row r="104" spans="1:11">
      <c r="D104" s="133"/>
      <c r="E104" s="448"/>
      <c r="F104" s="209"/>
      <c r="G104" s="448"/>
      <c r="H104" s="209"/>
      <c r="I104" s="448"/>
      <c r="J104" s="209"/>
      <c r="K104" s="448"/>
    </row>
    <row r="105" spans="1:11">
      <c r="D105" s="129" t="s">
        <v>218</v>
      </c>
      <c r="E105" s="454"/>
      <c r="F105" s="459"/>
      <c r="G105" s="454"/>
    </row>
    <row r="106" spans="1:11">
      <c r="A106" s="22" t="s">
        <v>359</v>
      </c>
      <c r="D106" s="129" t="s">
        <v>219</v>
      </c>
    </row>
    <row r="107" spans="1:11">
      <c r="B107" s="22"/>
      <c r="E107" s="110"/>
      <c r="F107" s="110"/>
      <c r="G107" s="110"/>
      <c r="H107" s="26"/>
    </row>
    <row r="108" spans="1:11">
      <c r="B108" s="426" t="s">
        <v>333</v>
      </c>
      <c r="D108" s="460">
        <f>D79+D81+D85+D87+D88+D94+D84+D91+D96+D101</f>
        <v>11</v>
      </c>
      <c r="E108" s="448">
        <f>G79+G81+G85+G87+G88+G94+G84+G91</f>
        <v>367.3972</v>
      </c>
      <c r="F108" s="448"/>
      <c r="G108" s="448"/>
    </row>
    <row r="109" spans="1:11">
      <c r="B109" s="426" t="s">
        <v>334</v>
      </c>
      <c r="D109" s="460">
        <f>D89+D98+D82+D95+D99</f>
        <v>5</v>
      </c>
      <c r="E109" s="448">
        <f>G89+G98+G82</f>
        <v>320.35229999999996</v>
      </c>
      <c r="F109" s="448"/>
      <c r="G109" s="448"/>
    </row>
    <row r="110" spans="1:11">
      <c r="B110" s="426" t="s">
        <v>335</v>
      </c>
      <c r="D110" s="460">
        <f>D80+D97</f>
        <v>1.5</v>
      </c>
      <c r="E110" s="448">
        <f>G80+G97</f>
        <v>431.48099999999999</v>
      </c>
      <c r="F110" s="448"/>
      <c r="G110" s="448"/>
    </row>
    <row r="111" spans="1:11">
      <c r="B111" s="426" t="s">
        <v>360</v>
      </c>
      <c r="D111" s="460">
        <f>D103+D92</f>
        <v>1.3333333333333333</v>
      </c>
      <c r="E111" s="461">
        <f>G103+G92</f>
        <v>397.26331666666658</v>
      </c>
      <c r="F111" s="461"/>
      <c r="G111" s="461"/>
      <c r="H111" s="460"/>
      <c r="I111" s="460"/>
      <c r="J111" s="460"/>
      <c r="K111" s="460"/>
    </row>
    <row r="112" spans="1:11">
      <c r="B112" s="426" t="s">
        <v>336</v>
      </c>
      <c r="D112" s="460">
        <f>D102</f>
        <v>0.5</v>
      </c>
      <c r="E112" s="448">
        <f>G102</f>
        <v>32.725000000000001</v>
      </c>
      <c r="F112" s="448"/>
      <c r="G112" s="448"/>
    </row>
    <row r="113" spans="1:256">
      <c r="B113" s="426" t="s">
        <v>338</v>
      </c>
      <c r="D113" s="460">
        <f>D100+D93+D86</f>
        <v>3</v>
      </c>
      <c r="E113" s="448">
        <f>G100+G93+G86</f>
        <v>307.17</v>
      </c>
      <c r="F113" s="448"/>
      <c r="G113" s="448"/>
    </row>
    <row r="114" spans="1:256">
      <c r="D114" s="460"/>
      <c r="E114" s="461"/>
      <c r="F114" s="461"/>
      <c r="G114" s="461"/>
      <c r="H114" s="460"/>
      <c r="I114" s="460"/>
      <c r="J114" s="460"/>
      <c r="K114" s="460"/>
    </row>
    <row r="115" spans="1:256">
      <c r="C115" s="22" t="s">
        <v>339</v>
      </c>
      <c r="D115" s="265"/>
      <c r="E115" s="266">
        <f>SUM(E108:E113)</f>
        <v>1856.3888166666666</v>
      </c>
      <c r="F115" s="266"/>
      <c r="G115" s="266"/>
      <c r="H115" s="460"/>
      <c r="I115" s="460"/>
      <c r="J115" s="460"/>
      <c r="K115" s="460"/>
    </row>
    <row r="116" spans="1:256">
      <c r="D116" s="445"/>
      <c r="E116" s="445"/>
    </row>
    <row r="117" spans="1:256">
      <c r="A117" s="22" t="s">
        <v>340</v>
      </c>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c r="FP117" s="22"/>
      <c r="FQ117" s="22"/>
      <c r="FR117" s="22"/>
      <c r="FS117" s="22"/>
      <c r="FT117" s="22"/>
      <c r="FU117" s="22"/>
      <c r="FV117" s="22"/>
      <c r="FW117" s="22"/>
      <c r="FX117" s="22"/>
      <c r="FY117" s="22"/>
      <c r="FZ117" s="22"/>
      <c r="GA117" s="22"/>
      <c r="GB117" s="22"/>
      <c r="GC117" s="22"/>
      <c r="GD117" s="22"/>
      <c r="GE117" s="22"/>
      <c r="GF117" s="22"/>
      <c r="GG117" s="22"/>
      <c r="GH117" s="22"/>
      <c r="GI117" s="22"/>
      <c r="GJ117" s="22"/>
      <c r="GK117" s="22"/>
      <c r="GL117" s="22"/>
      <c r="GM117" s="22"/>
      <c r="GN117" s="22"/>
      <c r="GO117" s="22"/>
      <c r="GP117" s="22"/>
      <c r="GQ117" s="22"/>
      <c r="GR117" s="22"/>
      <c r="GS117" s="22"/>
      <c r="GT117" s="22"/>
      <c r="GU117" s="22"/>
      <c r="GV117" s="22"/>
      <c r="GW117" s="22"/>
      <c r="GX117" s="22"/>
      <c r="GY117" s="22"/>
      <c r="GZ117" s="22"/>
      <c r="HA117" s="22"/>
      <c r="HB117" s="22"/>
      <c r="HC117" s="22"/>
      <c r="HD117" s="22"/>
      <c r="HE117" s="22"/>
      <c r="HF117" s="22"/>
      <c r="HG117" s="22"/>
      <c r="HH117" s="22"/>
      <c r="HI117" s="22"/>
      <c r="HJ117" s="22"/>
      <c r="HK117" s="22"/>
      <c r="HL117" s="22"/>
      <c r="HM117" s="22"/>
      <c r="HN117" s="22"/>
      <c r="HO117" s="22"/>
      <c r="HP117" s="22"/>
      <c r="HQ117" s="22"/>
      <c r="HR117" s="22"/>
      <c r="HS117" s="22"/>
      <c r="HT117" s="22"/>
      <c r="HU117" s="22"/>
      <c r="HV117" s="22"/>
      <c r="HW117" s="22"/>
      <c r="HX117" s="22"/>
      <c r="HY117" s="22"/>
      <c r="HZ117" s="22"/>
      <c r="IA117" s="22"/>
      <c r="IB117" s="22"/>
      <c r="IC117" s="22"/>
      <c r="ID117" s="22"/>
      <c r="IE117" s="22"/>
      <c r="IF117" s="22"/>
      <c r="IG117" s="22"/>
      <c r="IH117" s="22"/>
      <c r="II117" s="22"/>
      <c r="IJ117" s="22"/>
      <c r="IK117" s="22"/>
      <c r="IL117" s="22"/>
      <c r="IM117" s="22"/>
      <c r="IN117" s="22"/>
      <c r="IO117" s="22"/>
      <c r="IP117" s="22"/>
      <c r="IQ117" s="22"/>
      <c r="IR117" s="22"/>
      <c r="IS117" s="22"/>
      <c r="IT117" s="22"/>
      <c r="IU117" s="22"/>
      <c r="IV117" s="22"/>
    </row>
    <row r="118" spans="1:256">
      <c r="A118" s="433" t="s">
        <v>361</v>
      </c>
      <c r="D118" s="445"/>
      <c r="E118" s="445"/>
    </row>
    <row r="119" spans="1:256">
      <c r="B119" s="7">
        <f>D113</f>
        <v>3</v>
      </c>
      <c r="C119" s="426" t="s">
        <v>342</v>
      </c>
      <c r="D119" s="125">
        <f>$B119*$B120</f>
        <v>45.12</v>
      </c>
      <c r="E119" s="445"/>
    </row>
    <row r="120" spans="1:256">
      <c r="A120" s="544"/>
      <c r="B120" s="7">
        <v>15.04</v>
      </c>
      <c r="C120" s="426" t="s">
        <v>228</v>
      </c>
      <c r="D120" s="445"/>
      <c r="E120" s="445"/>
    </row>
    <row r="121" spans="1:256">
      <c r="A121" s="433" t="s">
        <v>362</v>
      </c>
      <c r="D121" s="445"/>
      <c r="E121" s="445"/>
    </row>
    <row r="122" spans="1:256">
      <c r="B122" s="295">
        <f>SUM(D108:D110)-5+D111</f>
        <v>13.833333333333334</v>
      </c>
      <c r="C122" s="426" t="s">
        <v>342</v>
      </c>
      <c r="D122" s="125">
        <f>$B122*$B123</f>
        <v>172.08666666666667</v>
      </c>
      <c r="E122" s="445"/>
    </row>
    <row r="123" spans="1:256">
      <c r="A123" s="544"/>
      <c r="B123" s="7">
        <f>Matériel!B151</f>
        <v>12.44</v>
      </c>
      <c r="C123" s="426" t="s">
        <v>228</v>
      </c>
      <c r="D123" s="445"/>
      <c r="E123" s="445"/>
    </row>
    <row r="125" spans="1:256">
      <c r="C125" s="125"/>
      <c r="D125" s="125"/>
      <c r="E125" s="125"/>
      <c r="F125" s="139"/>
      <c r="G125" s="139"/>
      <c r="H125" s="139"/>
    </row>
    <row r="126" spans="1:256">
      <c r="D126" s="454"/>
      <c r="E126" s="454"/>
    </row>
    <row r="127" spans="1:256">
      <c r="D127" s="454"/>
      <c r="E127" s="454"/>
    </row>
    <row r="128" spans="1:256">
      <c r="A128" s="22" t="s">
        <v>363</v>
      </c>
      <c r="J128" s="454"/>
      <c r="K128" s="454"/>
    </row>
    <row r="129" spans="1:11">
      <c r="J129" s="454"/>
      <c r="K129" s="454"/>
    </row>
    <row r="130" spans="1:11">
      <c r="A130" s="462" t="s">
        <v>49</v>
      </c>
      <c r="B130" s="462"/>
      <c r="C130" s="164">
        <f>[1]Rendement!C7</f>
        <v>2941.1764705882356</v>
      </c>
      <c r="D130" s="164">
        <f>[1]Rendement!G7</f>
        <v>1461.988304093567</v>
      </c>
      <c r="E130" s="164">
        <f>[1]Rendement!K7</f>
        <v>606.06060606060612</v>
      </c>
      <c r="I130" s="454"/>
      <c r="J130" s="454"/>
    </row>
    <row r="131" spans="1:11">
      <c r="A131" s="426" t="s">
        <v>364</v>
      </c>
      <c r="C131" s="463">
        <f>100/[1]Rendement!C6</f>
        <v>29.411764705882355</v>
      </c>
      <c r="D131" s="463">
        <f>100/[1]Rendement!G6</f>
        <v>22.222222222222221</v>
      </c>
      <c r="E131" s="463">
        <f>100/[1]Rendement!K6</f>
        <v>18.181818181818183</v>
      </c>
      <c r="I131" s="454"/>
      <c r="J131" s="454"/>
    </row>
    <row r="132" spans="1:11">
      <c r="A132" s="7" t="s">
        <v>365</v>
      </c>
      <c r="C132" s="7">
        <v>1.5</v>
      </c>
      <c r="D132" s="7">
        <v>2</v>
      </c>
      <c r="E132" s="7">
        <v>2</v>
      </c>
      <c r="I132" s="454"/>
      <c r="J132" s="454"/>
    </row>
    <row r="133" spans="1:11">
      <c r="A133" s="426" t="s">
        <v>366</v>
      </c>
      <c r="C133" s="426">
        <v>100</v>
      </c>
      <c r="D133" s="426">
        <v>100</v>
      </c>
      <c r="E133" s="426">
        <v>100</v>
      </c>
      <c r="I133" s="454"/>
      <c r="J133" s="454"/>
    </row>
    <row r="134" spans="1:11">
      <c r="A134" s="426" t="s">
        <v>367</v>
      </c>
      <c r="C134" s="464">
        <f>C131*C132*C133</f>
        <v>4411.7647058823532</v>
      </c>
      <c r="D134" s="464">
        <f>D131*D132*D133</f>
        <v>4444.4444444444443</v>
      </c>
      <c r="E134" s="464">
        <f>E131*E132*E133</f>
        <v>3636.3636363636365</v>
      </c>
      <c r="I134" s="454"/>
      <c r="J134" s="454"/>
    </row>
    <row r="135" spans="1:11">
      <c r="A135" s="426" t="s">
        <v>368</v>
      </c>
      <c r="C135" s="465">
        <f>(C134/10000)</f>
        <v>0.44117647058823534</v>
      </c>
      <c r="D135" s="465">
        <f>(D134/10000)</f>
        <v>0.44444444444444442</v>
      </c>
      <c r="E135" s="465">
        <f>(E134/10000)</f>
        <v>0.36363636363636365</v>
      </c>
      <c r="I135" s="454"/>
      <c r="J135" s="454"/>
    </row>
    <row r="136" spans="1:11">
      <c r="D136" s="454"/>
      <c r="E136" s="454"/>
    </row>
    <row r="137" spans="1:11">
      <c r="D137" s="454"/>
      <c r="E137" s="454"/>
    </row>
    <row r="138" spans="1:11">
      <c r="D138" s="454"/>
      <c r="E138" s="454"/>
    </row>
    <row r="139" spans="1:11">
      <c r="D139" s="454"/>
      <c r="E139" s="454"/>
    </row>
    <row r="140" spans="1:11" s="22" customFormat="1">
      <c r="A140" s="370" t="s">
        <v>369</v>
      </c>
      <c r="B140" s="370"/>
      <c r="C140" s="370"/>
      <c r="D140" s="370"/>
      <c r="E140" s="370"/>
      <c r="F140" s="370"/>
      <c r="G140" s="370"/>
      <c r="H140" s="370"/>
    </row>
    <row r="141" spans="1:11" s="22" customFormat="1"/>
    <row r="142" spans="1:11" s="22" customFormat="1" ht="13.5" thickBot="1">
      <c r="A142" s="134" t="s">
        <v>49</v>
      </c>
      <c r="B142" s="462"/>
      <c r="C142" s="391">
        <f>[1]Rendement!$C$7</f>
        <v>2941.1764705882356</v>
      </c>
      <c r="D142" s="391"/>
      <c r="E142" s="391">
        <f>[1]Rendement!$G$7</f>
        <v>1461.988304093567</v>
      </c>
      <c r="F142" s="391"/>
      <c r="G142" s="391">
        <f>[1]Rendement!$K$7</f>
        <v>606.06060606060612</v>
      </c>
      <c r="H142" s="391"/>
    </row>
    <row r="143" spans="1:11" s="22" customFormat="1">
      <c r="A143" s="22" t="s">
        <v>26</v>
      </c>
      <c r="B143" s="62"/>
      <c r="C143" s="129" t="s">
        <v>370</v>
      </c>
      <c r="D143" s="262" t="s">
        <v>222</v>
      </c>
      <c r="E143" s="129" t="s">
        <v>370</v>
      </c>
      <c r="F143" s="262" t="s">
        <v>222</v>
      </c>
      <c r="G143" s="129" t="s">
        <v>370</v>
      </c>
      <c r="H143" s="262" t="s">
        <v>222</v>
      </c>
      <c r="I143" s="382"/>
    </row>
    <row r="144" spans="1:11">
      <c r="A144" s="22" t="s">
        <v>371</v>
      </c>
      <c r="B144" s="466" t="s">
        <v>469</v>
      </c>
      <c r="C144" s="457">
        <f>(SUM(E52:E54)*D144)+SUM(E55:E57)+$D$63+$D$66</f>
        <v>959.40925508870225</v>
      </c>
      <c r="D144" s="263">
        <v>0.25</v>
      </c>
      <c r="E144" s="457">
        <f>(SUM(F52:F54)*F144)+SUM(F55:F57)+$D$63+$D$66</f>
        <v>726.32428001485187</v>
      </c>
      <c r="F144" s="263">
        <v>0.25</v>
      </c>
      <c r="G144" s="457">
        <f>(SUM(G52:G54)*H144)+SUM(G55:G57)+$D$63+$D$66</f>
        <v>548.2582962000962</v>
      </c>
      <c r="H144" s="263">
        <v>0.25</v>
      </c>
      <c r="I144" s="433"/>
    </row>
    <row r="145" spans="1:9">
      <c r="A145" s="22">
        <v>2</v>
      </c>
      <c r="B145" s="466" t="s">
        <v>469</v>
      </c>
      <c r="C145" s="457">
        <f>(SUM(E52:E54)*D144)+SUM(E55:E57)+$D$63+$D$66-E56</f>
        <v>492.55584705882353</v>
      </c>
      <c r="D145" s="263">
        <v>0.25</v>
      </c>
      <c r="E145" s="457">
        <f>(SUM(F52:F54)*F145)+SUM(F55:F57)+$D$63+$D$66-F56</f>
        <v>494.26264444444439</v>
      </c>
      <c r="F145" s="263">
        <v>0.25</v>
      </c>
      <c r="G145" s="457">
        <f>(SUM(G52:G54)*H145)+SUM(G55:G57)+$D$63+$D$66-G56</f>
        <v>452.05819999999994</v>
      </c>
      <c r="H145" s="263">
        <v>0.25</v>
      </c>
      <c r="I145" s="433"/>
    </row>
    <row r="146" spans="1:9">
      <c r="A146" s="22">
        <v>3</v>
      </c>
      <c r="B146" s="22"/>
      <c r="C146" s="457">
        <f t="shared" ref="C146:C168" si="3">(SUM(E$108:E$111)*D146)+E$112+(E$113*C$135)+$D$119+$D$122</f>
        <v>1143.6947514705882</v>
      </c>
      <c r="D146" s="263">
        <v>0.5</v>
      </c>
      <c r="E146" s="457">
        <f t="shared" ref="E146:E168" si="4">(SUM(E$108:E$111)*F146)+E$112+(E$113*D$135)+$D$119+$D$122</f>
        <v>1144.6985749999999</v>
      </c>
      <c r="F146" s="263">
        <v>0.5</v>
      </c>
      <c r="G146" s="457">
        <f>(SUM(G52:G54)*H146)+SUM(G55:G57)+$D$63+$D$66-G56</f>
        <v>521.69639999999993</v>
      </c>
      <c r="H146" s="263">
        <v>0.5</v>
      </c>
    </row>
    <row r="147" spans="1:9">
      <c r="A147" s="22">
        <v>4</v>
      </c>
      <c r="B147" s="22"/>
      <c r="C147" s="457">
        <f t="shared" si="3"/>
        <v>1143.6947514705882</v>
      </c>
      <c r="D147" s="263">
        <v>0.5</v>
      </c>
      <c r="E147" s="457">
        <f t="shared" si="4"/>
        <v>1220.5232658333332</v>
      </c>
      <c r="F147" s="263">
        <v>0.55000000000000004</v>
      </c>
      <c r="G147" s="457">
        <f t="shared" ref="G147:G167" si="5">(SUM(E$108:E$111)*H147)+E$112+(E$113*E$135)+$D$119+$D$122</f>
        <v>1195.7014476515153</v>
      </c>
      <c r="H147" s="263">
        <v>0.55000000000000004</v>
      </c>
    </row>
    <row r="148" spans="1:9">
      <c r="A148" s="22">
        <v>5</v>
      </c>
      <c r="B148" s="22"/>
      <c r="C148" s="457">
        <f t="shared" si="3"/>
        <v>1143.6947514705882</v>
      </c>
      <c r="D148" s="263">
        <v>0.5</v>
      </c>
      <c r="E148" s="457">
        <f t="shared" si="4"/>
        <v>1220.5232658333332</v>
      </c>
      <c r="F148" s="263">
        <v>0.55000000000000004</v>
      </c>
      <c r="G148" s="457">
        <f t="shared" si="5"/>
        <v>1195.7014476515153</v>
      </c>
      <c r="H148" s="263">
        <v>0.55000000000000004</v>
      </c>
    </row>
    <row r="149" spans="1:9">
      <c r="A149" s="22">
        <v>6</v>
      </c>
      <c r="B149" s="22"/>
      <c r="C149" s="457">
        <f t="shared" si="3"/>
        <v>1143.6947514705882</v>
      </c>
      <c r="D149" s="263">
        <v>0.5</v>
      </c>
      <c r="E149" s="457">
        <f t="shared" si="4"/>
        <v>1296.3479566666665</v>
      </c>
      <c r="F149" s="263">
        <v>0.6</v>
      </c>
      <c r="G149" s="457">
        <f t="shared" si="5"/>
        <v>1271.5261384848482</v>
      </c>
      <c r="H149" s="263">
        <v>0.6</v>
      </c>
    </row>
    <row r="150" spans="1:9">
      <c r="A150" s="22">
        <v>7</v>
      </c>
      <c r="B150" s="22"/>
      <c r="C150" s="457">
        <f t="shared" si="3"/>
        <v>1143.6947514705882</v>
      </c>
      <c r="D150" s="263">
        <v>0.5</v>
      </c>
      <c r="E150" s="457">
        <f t="shared" si="4"/>
        <v>1296.3479566666665</v>
      </c>
      <c r="F150" s="263">
        <v>0.6</v>
      </c>
      <c r="G150" s="457">
        <f t="shared" si="5"/>
        <v>1271.5261384848482</v>
      </c>
      <c r="H150" s="263">
        <v>0.6</v>
      </c>
    </row>
    <row r="151" spans="1:9">
      <c r="A151" s="22">
        <v>8</v>
      </c>
      <c r="B151" s="22"/>
      <c r="C151" s="457">
        <f t="shared" si="3"/>
        <v>1143.6947514705882</v>
      </c>
      <c r="D151" s="263">
        <v>0.5</v>
      </c>
      <c r="E151" s="457">
        <f t="shared" si="4"/>
        <v>1372.1726474999998</v>
      </c>
      <c r="F151" s="263">
        <v>0.65</v>
      </c>
      <c r="G151" s="457">
        <f t="shared" si="5"/>
        <v>1347.3508293181817</v>
      </c>
      <c r="H151" s="263">
        <v>0.65</v>
      </c>
    </row>
    <row r="152" spans="1:9">
      <c r="A152" s="22">
        <v>9</v>
      </c>
      <c r="B152" s="22"/>
      <c r="C152" s="457">
        <f t="shared" si="3"/>
        <v>1143.6947514705882</v>
      </c>
      <c r="D152" s="263">
        <v>0.5</v>
      </c>
      <c r="E152" s="457">
        <f t="shared" si="4"/>
        <v>1372.1726474999998</v>
      </c>
      <c r="F152" s="263">
        <v>0.65</v>
      </c>
      <c r="G152" s="457">
        <f t="shared" si="5"/>
        <v>1347.3508293181817</v>
      </c>
      <c r="H152" s="263">
        <v>0.65</v>
      </c>
    </row>
    <row r="153" spans="1:9">
      <c r="A153" s="22">
        <v>10</v>
      </c>
      <c r="B153" s="22"/>
      <c r="C153" s="457">
        <f t="shared" si="3"/>
        <v>1143.6947514705882</v>
      </c>
      <c r="D153" s="263">
        <v>0.5</v>
      </c>
      <c r="E153" s="457">
        <f t="shared" si="4"/>
        <v>1372.1726474999998</v>
      </c>
      <c r="F153" s="263">
        <v>0.65</v>
      </c>
      <c r="G153" s="457">
        <f t="shared" si="5"/>
        <v>1423.1755201515148</v>
      </c>
      <c r="H153" s="263">
        <v>0.7</v>
      </c>
    </row>
    <row r="154" spans="1:9">
      <c r="A154" s="22">
        <v>11</v>
      </c>
      <c r="B154" s="22"/>
      <c r="C154" s="457">
        <f t="shared" si="3"/>
        <v>1143.6947514705882</v>
      </c>
      <c r="D154" s="263">
        <v>0.5</v>
      </c>
      <c r="E154" s="457">
        <f t="shared" si="4"/>
        <v>1372.1726474999998</v>
      </c>
      <c r="F154" s="263">
        <v>0.65</v>
      </c>
      <c r="G154" s="457">
        <f t="shared" si="5"/>
        <v>1423.1755201515148</v>
      </c>
      <c r="H154" s="263">
        <v>0.7</v>
      </c>
    </row>
    <row r="155" spans="1:9">
      <c r="A155" s="22">
        <v>12</v>
      </c>
      <c r="B155" s="22"/>
      <c r="C155" s="457">
        <f t="shared" si="3"/>
        <v>1143.6947514705882</v>
      </c>
      <c r="D155" s="263">
        <v>0.5</v>
      </c>
      <c r="E155" s="457">
        <f t="shared" si="4"/>
        <v>1372.1726474999998</v>
      </c>
      <c r="F155" s="263">
        <v>0.65</v>
      </c>
      <c r="G155" s="457">
        <f t="shared" si="5"/>
        <v>1499.0002109848481</v>
      </c>
      <c r="H155" s="263">
        <v>0.75</v>
      </c>
    </row>
    <row r="156" spans="1:9">
      <c r="A156" s="22">
        <v>13</v>
      </c>
      <c r="B156" s="22"/>
      <c r="C156" s="457">
        <f t="shared" si="3"/>
        <v>1143.6947514705882</v>
      </c>
      <c r="D156" s="263">
        <v>0.5</v>
      </c>
      <c r="E156" s="457">
        <f t="shared" si="4"/>
        <v>1372.1726474999998</v>
      </c>
      <c r="F156" s="263">
        <v>0.65</v>
      </c>
      <c r="G156" s="457">
        <f t="shared" si="5"/>
        <v>1499.0002109848481</v>
      </c>
      <c r="H156" s="263">
        <v>0.75</v>
      </c>
    </row>
    <row r="157" spans="1:9">
      <c r="A157" s="22">
        <v>14</v>
      </c>
      <c r="B157" s="22"/>
      <c r="C157" s="457">
        <f t="shared" si="3"/>
        <v>1143.6947514705882</v>
      </c>
      <c r="D157" s="263">
        <v>0.5</v>
      </c>
      <c r="E157" s="457">
        <f t="shared" si="4"/>
        <v>1372.1726474999998</v>
      </c>
      <c r="F157" s="263">
        <v>0.65</v>
      </c>
      <c r="G157" s="457">
        <f t="shared" si="5"/>
        <v>1574.8249018181816</v>
      </c>
      <c r="H157" s="263">
        <v>0.8</v>
      </c>
    </row>
    <row r="158" spans="1:9">
      <c r="A158" s="22">
        <v>15</v>
      </c>
      <c r="B158" s="22"/>
      <c r="C158" s="457">
        <f t="shared" si="3"/>
        <v>1143.6947514705882</v>
      </c>
      <c r="D158" s="263">
        <v>0.5</v>
      </c>
      <c r="E158" s="457">
        <f t="shared" si="4"/>
        <v>1372.1726474999998</v>
      </c>
      <c r="F158" s="263">
        <v>0.65</v>
      </c>
      <c r="G158" s="457">
        <f t="shared" si="5"/>
        <v>1574.8249018181816</v>
      </c>
      <c r="H158" s="263">
        <v>0.8</v>
      </c>
    </row>
    <row r="159" spans="1:9">
      <c r="A159" s="22">
        <v>16</v>
      </c>
      <c r="B159" s="22"/>
      <c r="C159" s="457">
        <f t="shared" si="3"/>
        <v>1143.6947514705882</v>
      </c>
      <c r="D159" s="263">
        <v>0.5</v>
      </c>
      <c r="E159" s="457">
        <f t="shared" si="4"/>
        <v>1372.1726474999998</v>
      </c>
      <c r="F159" s="263">
        <v>0.65</v>
      </c>
      <c r="G159" s="457">
        <f t="shared" si="5"/>
        <v>1574.8249018181816</v>
      </c>
      <c r="H159" s="263">
        <v>0.8</v>
      </c>
    </row>
    <row r="160" spans="1:9">
      <c r="A160" s="22">
        <v>17</v>
      </c>
      <c r="B160" s="22"/>
      <c r="C160" s="457">
        <f t="shared" si="3"/>
        <v>1143.6947514705882</v>
      </c>
      <c r="D160" s="263">
        <v>0.5</v>
      </c>
      <c r="E160" s="457">
        <f t="shared" si="4"/>
        <v>1372.1726474999998</v>
      </c>
      <c r="F160" s="263">
        <v>0.65</v>
      </c>
      <c r="G160" s="457">
        <f t="shared" si="5"/>
        <v>1574.8249018181816</v>
      </c>
      <c r="H160" s="263">
        <v>0.8</v>
      </c>
    </row>
    <row r="161" spans="1:8">
      <c r="A161" s="22">
        <v>18</v>
      </c>
      <c r="B161" s="22"/>
      <c r="C161" s="457">
        <f t="shared" si="3"/>
        <v>1143.6947514705882</v>
      </c>
      <c r="D161" s="263">
        <v>0.5</v>
      </c>
      <c r="E161" s="457">
        <f t="shared" si="4"/>
        <v>1372.1726474999998</v>
      </c>
      <c r="F161" s="263">
        <v>0.65</v>
      </c>
      <c r="G161" s="457">
        <f t="shared" si="5"/>
        <v>1574.8249018181816</v>
      </c>
      <c r="H161" s="263">
        <v>0.8</v>
      </c>
    </row>
    <row r="162" spans="1:8">
      <c r="A162" s="22">
        <v>19</v>
      </c>
      <c r="B162" s="22"/>
      <c r="C162" s="457">
        <f t="shared" si="3"/>
        <v>1143.6947514705882</v>
      </c>
      <c r="D162" s="263">
        <v>0.5</v>
      </c>
      <c r="E162" s="457">
        <f t="shared" si="4"/>
        <v>1372.1726474999998</v>
      </c>
      <c r="F162" s="263">
        <v>0.65</v>
      </c>
      <c r="G162" s="457">
        <f t="shared" si="5"/>
        <v>1574.8249018181816</v>
      </c>
      <c r="H162" s="263">
        <v>0.8</v>
      </c>
    </row>
    <row r="163" spans="1:8">
      <c r="A163" s="22">
        <v>20</v>
      </c>
      <c r="B163" s="22"/>
      <c r="C163" s="457">
        <f t="shared" si="3"/>
        <v>1143.6947514705882</v>
      </c>
      <c r="D163" s="263">
        <v>0.5</v>
      </c>
      <c r="E163" s="457">
        <f t="shared" si="4"/>
        <v>1372.1726474999998</v>
      </c>
      <c r="F163" s="263">
        <v>0.65</v>
      </c>
      <c r="G163" s="457">
        <f t="shared" si="5"/>
        <v>1574.8249018181816</v>
      </c>
      <c r="H163" s="263">
        <v>0.8</v>
      </c>
    </row>
    <row r="164" spans="1:8">
      <c r="A164" s="22">
        <v>21</v>
      </c>
      <c r="B164" s="22"/>
      <c r="C164" s="457">
        <f t="shared" si="3"/>
        <v>1143.6947514705882</v>
      </c>
      <c r="D164" s="263">
        <v>0.5</v>
      </c>
      <c r="E164" s="457">
        <f t="shared" si="4"/>
        <v>1372.1726474999998</v>
      </c>
      <c r="F164" s="263">
        <v>0.65</v>
      </c>
      <c r="G164" s="457">
        <f t="shared" si="5"/>
        <v>1574.8249018181816</v>
      </c>
      <c r="H164" s="263">
        <v>0.8</v>
      </c>
    </row>
    <row r="165" spans="1:8">
      <c r="A165" s="22">
        <v>22</v>
      </c>
      <c r="B165" s="22"/>
      <c r="C165" s="457">
        <f t="shared" si="3"/>
        <v>1143.6947514705882</v>
      </c>
      <c r="D165" s="263">
        <v>0.5</v>
      </c>
      <c r="E165" s="457">
        <f t="shared" si="4"/>
        <v>1372.1726474999998</v>
      </c>
      <c r="F165" s="263">
        <v>0.65</v>
      </c>
      <c r="G165" s="457">
        <f t="shared" si="5"/>
        <v>1574.8249018181816</v>
      </c>
      <c r="H165" s="263">
        <v>0.8</v>
      </c>
    </row>
    <row r="166" spans="1:8">
      <c r="A166" s="22">
        <v>23</v>
      </c>
      <c r="B166" s="22"/>
      <c r="C166" s="457">
        <f t="shared" si="3"/>
        <v>1143.6947514705882</v>
      </c>
      <c r="D166" s="263">
        <v>0.5</v>
      </c>
      <c r="E166" s="457">
        <f t="shared" si="4"/>
        <v>1372.1726474999998</v>
      </c>
      <c r="F166" s="263">
        <v>0.65</v>
      </c>
      <c r="G166" s="457">
        <f t="shared" si="5"/>
        <v>1574.8249018181816</v>
      </c>
      <c r="H166" s="263">
        <v>0.8</v>
      </c>
    </row>
    <row r="167" spans="1:8">
      <c r="A167" s="22">
        <v>24</v>
      </c>
      <c r="B167" s="22"/>
      <c r="C167" s="457">
        <f t="shared" si="3"/>
        <v>1143.6947514705882</v>
      </c>
      <c r="D167" s="263">
        <v>0.5</v>
      </c>
      <c r="E167" s="457">
        <f t="shared" si="4"/>
        <v>1372.1726474999998</v>
      </c>
      <c r="F167" s="263">
        <v>0.65</v>
      </c>
      <c r="G167" s="457">
        <f t="shared" si="5"/>
        <v>1574.8249018181816</v>
      </c>
      <c r="H167" s="263">
        <v>0.8</v>
      </c>
    </row>
    <row r="168" spans="1:8">
      <c r="A168" s="22">
        <v>25</v>
      </c>
      <c r="B168" s="22"/>
      <c r="C168" s="457">
        <f t="shared" si="3"/>
        <v>1143.6947514705882</v>
      </c>
      <c r="D168" s="263">
        <v>0.5</v>
      </c>
      <c r="E168" s="457">
        <f t="shared" si="4"/>
        <v>1372.1726474999998</v>
      </c>
      <c r="F168" s="263">
        <v>0.65</v>
      </c>
      <c r="G168" s="457">
        <f>(SUM(E$108:E$111)*H168)+E$112+(E$113*E$135)+$D$119+$D$122</f>
        <v>1574.8249018181816</v>
      </c>
      <c r="H168" s="263">
        <v>0.8</v>
      </c>
    </row>
  </sheetData>
  <phoneticPr fontId="0" type="noConversion"/>
  <pageMargins left="0.78740157499999996" right="0.78740157499999996" top="0.984251969" bottom="0.984251969" header="0.4921259845" footer="0.4921259845"/>
  <pageSetup orientation="portrait" r:id="rId1"/>
  <headerFooter alignWithMargins="0"/>
  <ignoredErrors>
    <ignoredError sqref="C86 E86"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Intro.</vt:lpstr>
      <vt:lpstr>Sommaire</vt:lpstr>
      <vt:lpstr>Graph</vt:lpstr>
      <vt:lpstr>Invest. Fixe</vt:lpstr>
      <vt:lpstr>Revenu</vt:lpstr>
      <vt:lpstr>Rendement</vt:lpstr>
      <vt:lpstr>Matériel</vt:lpstr>
      <vt:lpstr>Tuteurage</vt:lpstr>
      <vt:lpstr>Pesticide</vt:lpstr>
      <vt:lpstr>Main-d'oeuvre</vt:lpstr>
      <vt:lpstr>Coût récolte</vt:lpstr>
    </vt:vector>
  </TitlesOfParts>
  <Company>MAPAQ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MAPAQ</dc:creator>
  <cp:lastModifiedBy>PE</cp:lastModifiedBy>
  <cp:lastPrinted>2013-12-06T12:40:10Z</cp:lastPrinted>
  <dcterms:created xsi:type="dcterms:W3CDTF">2003-02-25T19:04:59Z</dcterms:created>
  <dcterms:modified xsi:type="dcterms:W3CDTF">2015-12-04T17:15:06Z</dcterms:modified>
</cp:coreProperties>
</file>